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ig\Downloads\"/>
    </mc:Choice>
  </mc:AlternateContent>
  <xr:revisionPtr revIDLastSave="0" documentId="13_ncr:1_{C63229D0-74E5-42F1-8AA4-C11A748406FA}" xr6:coauthVersionLast="47" xr6:coauthVersionMax="47" xr10:uidLastSave="{00000000-0000-0000-0000-000000000000}"/>
  <bookViews>
    <workbookView xWindow="0" yWindow="850" windowWidth="19160" windowHeight="19750" tabRatio="811" xr2:uid="{D942A349-A631-4AEB-AC42-8B115CD13168}"/>
  </bookViews>
  <sheets>
    <sheet name="sight log" sheetId="14" r:id="rId1"/>
    <sheet name="worksheet" sheetId="9" r:id="rId2"/>
    <sheet name="7" sheetId="22" r:id="rId3"/>
    <sheet name="6" sheetId="21" r:id="rId4"/>
    <sheet name="5" sheetId="20" r:id="rId5"/>
    <sheet name="4" sheetId="19" r:id="rId6"/>
    <sheet name="2024" sheetId="23" r:id="rId7"/>
    <sheet name="3" sheetId="8" r:id="rId8"/>
    <sheet name="2" sheetId="11" r:id="rId9"/>
    <sheet name="1" sheetId="10" r:id="rId10"/>
    <sheet name="2023" sheetId="15" r:id="rId11"/>
    <sheet name="track" sheetId="16" r:id="rId12"/>
    <sheet name="Sirus example" sheetId="6" r:id="rId13"/>
    <sheet name="HP15C" sheetId="18" r:id="rId14"/>
    <sheet name="test data" sheetId="7" r:id="rId15"/>
    <sheet name="GPL" sheetId="1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2" l="1"/>
  <c r="H9" i="22" s="1"/>
  <c r="G8" i="22"/>
  <c r="H8" i="22" s="1"/>
  <c r="G7" i="22"/>
  <c r="H7" i="22" s="1"/>
  <c r="G6" i="22"/>
  <c r="H6" i="22" s="1"/>
  <c r="E5" i="22"/>
  <c r="G9" i="21"/>
  <c r="H9" i="21" s="1"/>
  <c r="G8" i="21"/>
  <c r="H8" i="21" s="1"/>
  <c r="G7" i="21"/>
  <c r="H7" i="21" s="1"/>
  <c r="G6" i="21"/>
  <c r="H6" i="21" s="1"/>
  <c r="H12" i="21" s="1"/>
  <c r="E5" i="21"/>
  <c r="D7" i="14"/>
  <c r="G9" i="20"/>
  <c r="H9" i="20" s="1"/>
  <c r="G8" i="20"/>
  <c r="H8" i="20" s="1"/>
  <c r="G7" i="20"/>
  <c r="H7" i="20" s="1"/>
  <c r="G6" i="20"/>
  <c r="H6" i="20" s="1"/>
  <c r="H12" i="20" s="1"/>
  <c r="E5" i="20"/>
  <c r="G13" i="10"/>
  <c r="G13" i="11"/>
  <c r="G13" i="8"/>
  <c r="G13" i="9"/>
  <c r="G13" i="19"/>
  <c r="G9" i="19"/>
  <c r="H9" i="19" s="1"/>
  <c r="G8" i="19"/>
  <c r="H8" i="19" s="1"/>
  <c r="G7" i="19"/>
  <c r="H7" i="19" s="1"/>
  <c r="G6" i="19"/>
  <c r="H6" i="19" s="1"/>
  <c r="E5" i="19"/>
  <c r="K8" i="14"/>
  <c r="D8" i="14"/>
  <c r="D6" i="14"/>
  <c r="D9" i="14"/>
  <c r="D3" i="14"/>
  <c r="D4" i="14"/>
  <c r="D2" i="14"/>
  <c r="G6" i="8"/>
  <c r="H6" i="8" s="1"/>
  <c r="G8" i="9"/>
  <c r="H8" i="9" s="1"/>
  <c r="G8" i="8"/>
  <c r="H8" i="8" s="1"/>
  <c r="G8" i="11"/>
  <c r="H8" i="11" s="1"/>
  <c r="G8" i="10"/>
  <c r="H8" i="10" s="1"/>
  <c r="G8" i="6"/>
  <c r="H8" i="6" s="1"/>
  <c r="G8" i="7"/>
  <c r="H8" i="7" s="1"/>
  <c r="E5" i="6"/>
  <c r="E5" i="7"/>
  <c r="E5" i="10"/>
  <c r="E5" i="8"/>
  <c r="E5" i="9"/>
  <c r="E5" i="11"/>
  <c r="G9" i="11"/>
  <c r="H9" i="11" s="1"/>
  <c r="G7" i="11"/>
  <c r="H7" i="11" s="1"/>
  <c r="G6" i="11"/>
  <c r="H6" i="11" s="1"/>
  <c r="G9" i="10"/>
  <c r="H9" i="10" s="1"/>
  <c r="G7" i="10"/>
  <c r="H7" i="10" s="1"/>
  <c r="G6" i="10"/>
  <c r="H6" i="10" s="1"/>
  <c r="G9" i="9"/>
  <c r="H9" i="9" s="1"/>
  <c r="G7" i="9"/>
  <c r="H7" i="9" s="1"/>
  <c r="G6" i="9"/>
  <c r="H6" i="9" s="1"/>
  <c r="G9" i="8"/>
  <c r="H9" i="8" s="1"/>
  <c r="G7" i="8"/>
  <c r="H7" i="8" s="1"/>
  <c r="G7" i="7"/>
  <c r="H7" i="7" s="1"/>
  <c r="G7" i="6"/>
  <c r="H7" i="6" s="1"/>
  <c r="G9" i="7"/>
  <c r="H9" i="7" s="1"/>
  <c r="G6" i="7"/>
  <c r="H6" i="7" s="1"/>
  <c r="G9" i="6"/>
  <c r="H9" i="6" s="1"/>
  <c r="G6" i="6"/>
  <c r="H6" i="6" s="1"/>
  <c r="H12" i="22" l="1"/>
  <c r="G13" i="21"/>
  <c r="E13" i="21"/>
  <c r="G12" i="21"/>
  <c r="H14" i="21"/>
  <c r="E14" i="21" s="1"/>
  <c r="H14" i="20"/>
  <c r="E14" i="20" s="1"/>
  <c r="G13" i="20"/>
  <c r="E13" i="20"/>
  <c r="G12" i="20"/>
  <c r="H12" i="19"/>
  <c r="G12" i="19"/>
  <c r="H14" i="19"/>
  <c r="E14" i="19" s="1"/>
  <c r="H12" i="11"/>
  <c r="G12" i="11" s="1"/>
  <c r="D12" i="11" s="1"/>
  <c r="H12" i="10"/>
  <c r="H12" i="9"/>
  <c r="H12" i="8"/>
  <c r="H12" i="7"/>
  <c r="G12" i="7" s="1"/>
  <c r="H12" i="6"/>
  <c r="E13" i="6" s="1"/>
  <c r="G13" i="22" l="1"/>
  <c r="G12" i="22"/>
  <c r="E13" i="22"/>
  <c r="H14" i="22"/>
  <c r="E14" i="22" s="1"/>
  <c r="D12" i="21"/>
  <c r="E12" i="21" s="1"/>
  <c r="D12" i="20"/>
  <c r="E12" i="20" s="1"/>
  <c r="E13" i="19"/>
  <c r="D12" i="19"/>
  <c r="E12" i="19" s="1"/>
  <c r="H14" i="11"/>
  <c r="E14" i="11" s="1"/>
  <c r="H14" i="8"/>
  <c r="E14" i="8" s="1"/>
  <c r="E13" i="8"/>
  <c r="H14" i="9"/>
  <c r="E14" i="9" s="1"/>
  <c r="G12" i="9"/>
  <c r="D12" i="9" s="1"/>
  <c r="E12" i="9" s="1"/>
  <c r="E13" i="9"/>
  <c r="E13" i="11"/>
  <c r="G12" i="10"/>
  <c r="E13" i="10"/>
  <c r="H14" i="10"/>
  <c r="E14" i="10" s="1"/>
  <c r="G12" i="8"/>
  <c r="H14" i="7"/>
  <c r="E14" i="7" s="1"/>
  <c r="E13" i="7"/>
  <c r="G13" i="7"/>
  <c r="H14" i="6"/>
  <c r="E14" i="6" s="1"/>
  <c r="D12" i="7"/>
  <c r="E12" i="7" s="1"/>
  <c r="G12" i="6"/>
  <c r="G13" i="6"/>
  <c r="D12" i="22" l="1"/>
  <c r="E12" i="22" s="1"/>
  <c r="D12" i="8"/>
  <c r="E12" i="8" s="1"/>
  <c r="E12" i="11"/>
  <c r="D12" i="10"/>
  <c r="E12" i="10" s="1"/>
  <c r="D12" i="6"/>
  <c r="E12" i="6" s="1"/>
</calcChain>
</file>

<file path=xl/sharedStrings.xml><?xml version="1.0" encoding="utf-8"?>
<sst xmlns="http://schemas.openxmlformats.org/spreadsheetml/2006/main" count="573" uniqueCount="200">
  <si>
    <t>LHA</t>
  </si>
  <si>
    <t>Ho</t>
  </si>
  <si>
    <t>Lat</t>
  </si>
  <si>
    <t>Dec</t>
  </si>
  <si>
    <t>decimal degrees</t>
  </si>
  <si>
    <t>Hc</t>
  </si>
  <si>
    <t>decimal minutes</t>
  </si>
  <si>
    <t>( ° )</t>
  </si>
  <si>
    <t xml:space="preserve"> </t>
  </si>
  <si>
    <t>a</t>
  </si>
  <si>
    <t>Z</t>
  </si>
  <si>
    <t>Intercept &amp; Azimuth by Law of Cosines</t>
  </si>
  <si>
    <t>nm</t>
  </si>
  <si>
    <t>INPUTS</t>
  </si>
  <si>
    <t>OUTPUTS</t>
  </si>
  <si>
    <t>whole degrees</t>
  </si>
  <si>
    <t>Pole</t>
  </si>
  <si>
    <t>(N/S)</t>
  </si>
  <si>
    <t>N</t>
  </si>
  <si>
    <t>S</t>
  </si>
  <si>
    <t>radians (Excel)</t>
  </si>
  <si>
    <t>degress</t>
  </si>
  <si>
    <t>deg.min.sec (HP15C)</t>
  </si>
  <si>
    <t>28.27.24</t>
  </si>
  <si>
    <t>6.57.48</t>
  </si>
  <si>
    <t>44.46.06</t>
  </si>
  <si>
    <t>Enter Lat as positive</t>
  </si>
  <si>
    <t>(0.00000° )</t>
  </si>
  <si>
    <t>If Lat/Dec contrary, then Dec negative</t>
  </si>
  <si>
    <t>degress TRUE</t>
  </si>
  <si>
    <t>Sun LL</t>
  </si>
  <si>
    <t>2023-Nov-8</t>
  </si>
  <si>
    <t>Body</t>
  </si>
  <si>
    <t>Date</t>
  </si>
  <si>
    <t>UT</t>
  </si>
  <si>
    <t>Moon UL</t>
  </si>
  <si>
    <t>17:11:40 GMT</t>
  </si>
  <si>
    <t>2023-Nov-7</t>
  </si>
  <si>
    <t>15:27:45 GMT</t>
  </si>
  <si>
    <t>#########################################################################</t>
  </si>
  <si>
    <t>## This program is free software: you can redistribute it and/or modify ##</t>
  </si>
  <si>
    <t>## it under the terms of the GNU General Public License as published by ##</t>
  </si>
  <si>
    <t>## the Free Software Foundation, either version 3 of the License, or ##</t>
  </si>
  <si>
    <t>## (at your option) any later version. ##</t>
  </si>
  <si>
    <t>## This program is distributed in the hope that it will be useful, ##</t>
  </si>
  <si>
    <t>## but WITHOUT ANY WARRANTY; without even the implied warranty of ##</t>
  </si>
  <si>
    <t>## MERCHANTABILITY or FITNESS FOR A PARTICULAR PURPOSE. See the ##</t>
  </si>
  <si>
    <t>## GNU General Public License for more details. ##</t>
  </si>
  <si>
    <t>## You should have received a copy of the GNU General Public License ##</t>
  </si>
  <si>
    <t>## along with this program. If not, see &lt;http://www.gnu.org/licenses/&gt;. ##</t>
  </si>
  <si>
    <t>## Copyright Craig A. Smith 2023 ##</t>
  </si>
  <si>
    <t>## LICENSE GRANT and SOURCE CODE ##</t>
  </si>
  <si>
    <t>No</t>
  </si>
  <si>
    <t>ZD</t>
  </si>
  <si>
    <t>Hor</t>
  </si>
  <si>
    <t>IC</t>
  </si>
  <si>
    <t>DR Lat</t>
  </si>
  <si>
    <t>DR Long</t>
  </si>
  <si>
    <t>Remarks</t>
  </si>
  <si>
    <t>Sun</t>
  </si>
  <si>
    <t>Moon</t>
  </si>
  <si>
    <t>Watch time
h-m-s</t>
  </si>
  <si>
    <t>Brg</t>
  </si>
  <si>
    <t>WE
m-s</t>
  </si>
  <si>
    <t>26 23.990</t>
  </si>
  <si>
    <t>65 41.9</t>
  </si>
  <si>
    <t>rolling seas</t>
  </si>
  <si>
    <t>46 0.0</t>
  </si>
  <si>
    <t>23 9.4</t>
  </si>
  <si>
    <t>hs
d m</t>
  </si>
  <si>
    <t>38 43.4</t>
  </si>
  <si>
    <t>HE
ft</t>
  </si>
  <si>
    <t>HE side of boat</t>
  </si>
  <si>
    <t>24 20.672</t>
  </si>
  <si>
    <t>24 15.09</t>
  </si>
  <si>
    <t>N/S</t>
  </si>
  <si>
    <t>E/W</t>
  </si>
  <si>
    <t>W</t>
  </si>
  <si>
    <t>Celestial Sight Reduction Program, a GPL licensed Excel spreadsheet</t>
  </si>
  <si>
    <t>Zn</t>
  </si>
  <si>
    <t>2023 Nov 7-8</t>
  </si>
  <si>
    <t>Make copies of this blank tab to use</t>
  </si>
  <si>
    <t>INTERCEPT (a) and AZIMUTH (Zn) with HP PROGRAMABLE CALCULATOR</t>
  </si>
  <si>
    <t>Test Data</t>
  </si>
  <si>
    <t>ENTER</t>
  </si>
  <si>
    <t>fA</t>
  </si>
  <si>
    <t>Program flashes "running" for ~ 15 seconds, then displays:</t>
  </si>
  <si>
    <t>degrees True</t>
  </si>
  <si>
    <t>Press x-y exchange:</t>
  </si>
  <si>
    <t>a (+Away -To)</t>
  </si>
  <si>
    <t>nautical miles, Towards GP of celestial body</t>
  </si>
  <si>
    <t>##</t>
  </si>
  <si>
    <t>LISCENSE GRANT and SOURCE CODE</t>
  </si>
  <si>
    <t>(at your option) any later version.</t>
  </si>
  <si>
    <t>Step</t>
  </si>
  <si>
    <t>code(s)</t>
  </si>
  <si>
    <t>Key(s)</t>
  </si>
  <si>
    <t>Comment - see Instructions tab</t>
  </si>
  <si>
    <t>42,21,11</t>
  </si>
  <si>
    <t>H.MS -&gt; H</t>
  </si>
  <si>
    <t>44 4</t>
  </si>
  <si>
    <t>COS</t>
  </si>
  <si>
    <t xml:space="preserve">A Celestial Sight Reduction Program for the HP15C Calculator                                                         </t>
  </si>
  <si>
    <t xml:space="preserve">Also works on HP11C with minor change to line 048 as shown                                                         </t>
  </si>
  <si>
    <t>Enter angles as D.mmss (Degrees.MinutesSeconds),  Negative (-)  if South</t>
  </si>
  <si>
    <t>For Example, Enter  5° 30.1' S  as  -5.3006</t>
  </si>
  <si>
    <t xml:space="preserve">x &lt;-&gt; y </t>
  </si>
  <si>
    <t xml:space="preserve">                                                                         </t>
  </si>
  <si>
    <t xml:space="preserve">Copyright  Craig A. Smith  1990, 2012                                 </t>
  </si>
  <si>
    <t xml:space="preserve">                                                                           </t>
  </si>
  <si>
    <t xml:space="preserve">This program is free software: you can redistribute it and/or modify   </t>
  </si>
  <si>
    <t xml:space="preserve">it under the terms of the GNU General Public License as published by   </t>
  </si>
  <si>
    <t xml:space="preserve">the Free Software Foundation, either version 3 of the License, or    </t>
  </si>
  <si>
    <t xml:space="preserve">                                    </t>
  </si>
  <si>
    <t xml:space="preserve">This program is distributed in the hope that it will be useful,        </t>
  </si>
  <si>
    <t xml:space="preserve">but WITHOUT ANY WARRANTY; without even the implied warranty of         </t>
  </si>
  <si>
    <t xml:space="preserve">MERCHANTABILITY or FITNESS FOR A PARTICULAR PURPOSE.  See the           </t>
  </si>
  <si>
    <t xml:space="preserve">GNU General Public License for more details.                            </t>
  </si>
  <si>
    <t xml:space="preserve">                                                                          </t>
  </si>
  <si>
    <t xml:space="preserve">You should have received a copy of the GNU General Public License       </t>
  </si>
  <si>
    <t xml:space="preserve">along with this program.  If not, see &lt;http://www.gnu.org/licenses/&gt;.   </t>
  </si>
  <si>
    <t>f  LBL  A</t>
  </si>
  <si>
    <t>43  2</t>
  </si>
  <si>
    <t>g  -&gt;H</t>
  </si>
  <si>
    <t>STO  4</t>
  </si>
  <si>
    <r>
      <t xml:space="preserve">R  </t>
    </r>
    <r>
      <rPr>
        <b/>
        <sz val="11"/>
        <color indexed="8"/>
        <rFont val="Calibri"/>
        <family val="2"/>
      </rPr>
      <t>↓</t>
    </r>
  </si>
  <si>
    <t>44  3</t>
  </si>
  <si>
    <t>STO  3</t>
  </si>
  <si>
    <t>44  2</t>
  </si>
  <si>
    <t>STO  2</t>
  </si>
  <si>
    <t>44  1</t>
  </si>
  <si>
    <t>STO  1</t>
  </si>
  <si>
    <t>45  2</t>
  </si>
  <si>
    <t>RCL  2</t>
  </si>
  <si>
    <t>45  3</t>
  </si>
  <si>
    <t>RCL  3</t>
  </si>
  <si>
    <t>x</t>
  </si>
  <si>
    <t xml:space="preserve"> - - - 1 - - - </t>
  </si>
  <si>
    <t>SIN</t>
  </si>
  <si>
    <t xml:space="preserve"> - - - 2 - - - </t>
  </si>
  <si>
    <t>+</t>
  </si>
  <si>
    <t xml:space="preserve"> - - - 3 - - - </t>
  </si>
  <si>
    <t>43  23</t>
  </si>
  <si>
    <t>g  SIN -1</t>
  </si>
  <si>
    <t>44  5</t>
  </si>
  <si>
    <t>STO  5</t>
  </si>
  <si>
    <t xml:space="preserve"> - - - 4 - - - </t>
  </si>
  <si>
    <t>45  5</t>
  </si>
  <si>
    <t>RCL  5</t>
  </si>
  <si>
    <t>X</t>
  </si>
  <si>
    <t xml:space="preserve"> - - - 5 - - - </t>
  </si>
  <si>
    <t>-</t>
  </si>
  <si>
    <t xml:space="preserve"> - - - 6 - - - </t>
  </si>
  <si>
    <t xml:space="preserve"> - - - 7 - - - </t>
  </si>
  <si>
    <t>÷</t>
  </si>
  <si>
    <t xml:space="preserve"> - - - 8 - - - </t>
  </si>
  <si>
    <t>43  24</t>
  </si>
  <si>
    <t xml:space="preserve">g  COS -1 </t>
  </si>
  <si>
    <t>44  6</t>
  </si>
  <si>
    <t>STO  6</t>
  </si>
  <si>
    <t>Zc</t>
  </si>
  <si>
    <t>45  1</t>
  </si>
  <si>
    <t>RCL  1</t>
  </si>
  <si>
    <t>For HP11C</t>
  </si>
  <si>
    <t>43,30, 8</t>
  </si>
  <si>
    <t xml:space="preserve">g   x &lt; y </t>
  </si>
  <si>
    <t>TEST 8</t>
  </si>
  <si>
    <t xml:space="preserve">f   x &lt; y </t>
  </si>
  <si>
    <t>32  1</t>
  </si>
  <si>
    <t>GSB  1</t>
  </si>
  <si>
    <t>true</t>
  </si>
  <si>
    <t>45 5</t>
  </si>
  <si>
    <t>else</t>
  </si>
  <si>
    <t>45  4</t>
  </si>
  <si>
    <t>RCL  4</t>
  </si>
  <si>
    <t xml:space="preserve"> - - - a - - - </t>
  </si>
  <si>
    <t>45  6</t>
  </si>
  <si>
    <t>RCL  6</t>
  </si>
  <si>
    <t>43 32</t>
  </si>
  <si>
    <t>g  RTN</t>
  </si>
  <si>
    <t>42,21, 1</t>
  </si>
  <si>
    <t>f   LBL  1</t>
  </si>
  <si>
    <t>Subroutine</t>
  </si>
  <si>
    <t>Craig</t>
  </si>
  <si>
    <t>Volker</t>
  </si>
  <si>
    <t>Moon LL</t>
  </si>
  <si>
    <t>71 47.6</t>
  </si>
  <si>
    <t>43 22.0</t>
  </si>
  <si>
    <t>28 49.4</t>
  </si>
  <si>
    <t>153 03.8</t>
  </si>
  <si>
    <t>29 25.9</t>
  </si>
  <si>
    <t>125 24.2</t>
  </si>
  <si>
    <t>Sun  LL</t>
  </si>
  <si>
    <t>153 39.3</t>
  </si>
  <si>
    <t>26 45.2</t>
  </si>
  <si>
    <t>36 54.6</t>
  </si>
  <si>
    <t>42 56.6</t>
  </si>
  <si>
    <t>29 26.4</t>
  </si>
  <si>
    <t>152 24.2</t>
  </si>
  <si>
    <t>Zulu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</si>
</sst>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"/>
    <numFmt numFmtId="167" formatCode="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center"/>
    </xf>
    <xf numFmtId="166" fontId="1" fillId="4" borderId="0" xfId="0" applyNumberFormat="1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1" fontId="1" fillId="4" borderId="0" xfId="0" applyNumberFormat="1" applyFont="1" applyFill="1"/>
    <xf numFmtId="165" fontId="0" fillId="0" borderId="0" xfId="0" applyNumberFormat="1" applyAlignment="1">
      <alignment horizontal="center"/>
    </xf>
    <xf numFmtId="0" fontId="1" fillId="4" borderId="0" xfId="0" applyFont="1" applyFill="1" applyAlignment="1">
      <alignment horizontal="center"/>
    </xf>
    <xf numFmtId="166" fontId="0" fillId="0" borderId="0" xfId="0" applyNumberFormat="1"/>
    <xf numFmtId="1" fontId="0" fillId="0" borderId="0" xfId="0" applyNumberFormat="1"/>
    <xf numFmtId="0" fontId="1" fillId="4" borderId="0" xfId="0" applyFont="1" applyFill="1" applyAlignment="1">
      <alignment horizontal="right"/>
    </xf>
    <xf numFmtId="166" fontId="0" fillId="2" borderId="0" xfId="0" applyNumberFormat="1" applyFill="1"/>
    <xf numFmtId="21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0" fillId="4" borderId="0" xfId="0" applyFill="1"/>
    <xf numFmtId="0" fontId="1" fillId="5" borderId="0" xfId="0" applyFont="1" applyFill="1" applyAlignment="1">
      <alignment horizontal="left" vertical="center"/>
    </xf>
    <xf numFmtId="0" fontId="5" fillId="2" borderId="0" xfId="0" applyFont="1" applyFill="1"/>
    <xf numFmtId="0" fontId="1" fillId="0" borderId="0" xfId="0" applyFont="1"/>
    <xf numFmtId="0" fontId="4" fillId="0" borderId="0" xfId="0" applyFont="1"/>
    <xf numFmtId="167" fontId="0" fillId="0" borderId="0" xfId="0" applyNumberFormat="1"/>
    <xf numFmtId="0" fontId="1" fillId="2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2" borderId="0" xfId="0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6" fontId="0" fillId="0" borderId="0" xfId="0" applyNumberFormat="1"/>
    <xf numFmtId="0" fontId="0" fillId="2" borderId="0" xfId="0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15</xdr:row>
      <xdr:rowOff>104775</xdr:rowOff>
    </xdr:from>
    <xdr:to>
      <xdr:col>12</xdr:col>
      <xdr:colOff>238868</xdr:colOff>
      <xdr:row>55</xdr:row>
      <xdr:rowOff>74083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2A8DEE-8232-110F-6B90-0054484C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90875"/>
          <a:ext cx="5382368" cy="75893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16</xdr:row>
      <xdr:rowOff>19050</xdr:rowOff>
    </xdr:from>
    <xdr:to>
      <xdr:col>10</xdr:col>
      <xdr:colOff>386709</xdr:colOff>
      <xdr:row>37</xdr:row>
      <xdr:rowOff>100190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4426E-C753-DA25-094B-4EED3AB8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051" y="3016250"/>
          <a:ext cx="4349108" cy="394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279401</xdr:colOff>
      <xdr:row>37</xdr:row>
      <xdr:rowOff>63501</xdr:rowOff>
    </xdr:from>
    <xdr:to>
      <xdr:col>10</xdr:col>
      <xdr:colOff>430012</xdr:colOff>
      <xdr:row>49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3C84E1-75EF-B3A7-CD0B-1834C6C24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1" y="6927851"/>
          <a:ext cx="4417811" cy="22478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101600</xdr:rowOff>
        </xdr:from>
        <xdr:to>
          <xdr:col>7</xdr:col>
          <xdr:colOff>400050</xdr:colOff>
          <xdr:row>10</xdr:row>
          <xdr:rowOff>171450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D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14</xdr:col>
      <xdr:colOff>254936</xdr:colOff>
      <xdr:row>69</xdr:row>
      <xdr:rowOff>106119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2043DD-156A-5ACB-FDFE-2F0390442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3848100"/>
          <a:ext cx="6706536" cy="963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13</xdr:col>
      <xdr:colOff>512062</xdr:colOff>
      <xdr:row>63</xdr:row>
      <xdr:rowOff>86960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C2293-DFED-F64F-4CD5-5BDF612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3467100"/>
          <a:ext cx="6354062" cy="8849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14</xdr:col>
      <xdr:colOff>102515</xdr:colOff>
      <xdr:row>67</xdr:row>
      <xdr:rowOff>1329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7F9E32-5E35-0D14-59E4-6CAFAAB7C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3467100"/>
          <a:ext cx="6554115" cy="95263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17</xdr:col>
      <xdr:colOff>39257</xdr:colOff>
      <xdr:row>83</xdr:row>
      <xdr:rowOff>150891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4BA48D-40E4-EF24-CC0E-65EAA2AFD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3733800"/>
          <a:ext cx="8287907" cy="11936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17</xdr:col>
      <xdr:colOff>521928</xdr:colOff>
      <xdr:row>85</xdr:row>
      <xdr:rowOff>4846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57F9C-728B-D912-9F2F-BBAE0C657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3917950"/>
          <a:ext cx="8802328" cy="119745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17</xdr:col>
      <xdr:colOff>563205</xdr:colOff>
      <xdr:row>87</xdr:row>
      <xdr:rowOff>116012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5E16AC-CEF1-7303-6ED2-4A17BD1C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4102100"/>
          <a:ext cx="8811855" cy="122699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2</xdr:row>
      <xdr:rowOff>38100</xdr:rowOff>
    </xdr:from>
    <xdr:to>
      <xdr:col>15</xdr:col>
      <xdr:colOff>137739</xdr:colOff>
      <xdr:row>71</xdr:row>
      <xdr:rowOff>58926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5C5CC3-3745-0013-44CA-290EE50C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406400"/>
          <a:ext cx="8697539" cy="12727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25400</xdr:rowOff>
    </xdr:from>
    <xdr:to>
      <xdr:col>32</xdr:col>
      <xdr:colOff>126565</xdr:colOff>
      <xdr:row>94</xdr:row>
      <xdr:rowOff>164309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6395CC-540A-423E-8035-9A0AB8DCE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19633765" cy="17664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1.xml"/><Relationship Id="rId4" Type="http://schemas.openxmlformats.org/officeDocument/2006/relationships/image" Target="../media/image12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BD28-FDA9-46C1-9FA7-043C9E8AE78F}">
  <dimension ref="A1:R13"/>
  <sheetViews>
    <sheetView tabSelected="1" workbookViewId="0">
      <pane ySplit="1" topLeftCell="A2" activePane="bottomLeft" state="frozen"/>
      <selection pane="bottomLeft" activeCell="B13" sqref="B13"/>
    </sheetView>
  </sheetViews>
  <sheetFormatPr defaultRowHeight="14.5" x14ac:dyDescent="0.35"/>
  <cols>
    <col min="1" max="1" width="3.1796875" bestFit="1" customWidth="1"/>
    <col min="2" max="2" width="9.453125" style="24" bestFit="1" customWidth="1"/>
    <col min="3" max="3" width="8.1796875" customWidth="1"/>
    <col min="4" max="4" width="4.81640625" bestFit="1" customWidth="1"/>
    <col min="5" max="5" width="3.08984375" bestFit="1" customWidth="1"/>
    <col min="6" max="6" width="10.54296875" bestFit="1" customWidth="1"/>
    <col min="7" max="7" width="6.81640625" bestFit="1" customWidth="1"/>
    <col min="8" max="8" width="3.81640625" bestFit="1" customWidth="1"/>
    <col min="9" max="9" width="3.90625" bestFit="1" customWidth="1"/>
    <col min="10" max="10" width="3.08984375" bestFit="1" customWidth="1"/>
    <col min="11" max="11" width="4.90625" customWidth="1"/>
    <col min="12" max="12" width="8.81640625" bestFit="1" customWidth="1"/>
    <col min="13" max="13" width="3.81640625" bestFit="1" customWidth="1"/>
    <col min="14" max="14" width="7.54296875" bestFit="1" customWidth="1"/>
    <col min="15" max="15" width="4.453125" bestFit="1" customWidth="1"/>
    <col min="16" max="16" width="13.453125" bestFit="1" customWidth="1"/>
  </cols>
  <sheetData>
    <row r="1" spans="1:18" s="25" customFormat="1" ht="29" x14ac:dyDescent="0.35">
      <c r="A1" s="25" t="s">
        <v>52</v>
      </c>
      <c r="B1" s="26" t="s">
        <v>33</v>
      </c>
      <c r="C1" s="25" t="s">
        <v>32</v>
      </c>
      <c r="D1" s="27" t="s">
        <v>63</v>
      </c>
      <c r="E1" s="25" t="s">
        <v>53</v>
      </c>
      <c r="F1" s="27" t="s">
        <v>61</v>
      </c>
      <c r="G1" s="27" t="s">
        <v>69</v>
      </c>
      <c r="H1" s="25" t="s">
        <v>62</v>
      </c>
      <c r="I1" s="25" t="s">
        <v>54</v>
      </c>
      <c r="J1" s="27" t="s">
        <v>71</v>
      </c>
      <c r="K1" s="25" t="s">
        <v>55</v>
      </c>
      <c r="L1" s="25" t="s">
        <v>56</v>
      </c>
      <c r="M1" s="25" t="s">
        <v>75</v>
      </c>
      <c r="N1" s="25" t="s">
        <v>57</v>
      </c>
      <c r="O1" s="25" t="s">
        <v>76</v>
      </c>
      <c r="P1" s="25" t="s">
        <v>58</v>
      </c>
      <c r="Q1" s="18" t="s">
        <v>9</v>
      </c>
      <c r="R1" s="18" t="s">
        <v>79</v>
      </c>
    </row>
    <row r="2" spans="1:18" x14ac:dyDescent="0.35">
      <c r="A2">
        <v>1</v>
      </c>
      <c r="B2" s="24">
        <v>45237</v>
      </c>
      <c r="C2" t="s">
        <v>59</v>
      </c>
      <c r="D2" t="str">
        <f>"+ :04"</f>
        <v>+ :04</v>
      </c>
      <c r="E2">
        <v>4</v>
      </c>
      <c r="F2" s="23">
        <v>0.47762731481481485</v>
      </c>
      <c r="G2" t="s">
        <v>67</v>
      </c>
      <c r="H2">
        <v>190</v>
      </c>
      <c r="J2">
        <v>4</v>
      </c>
      <c r="K2">
        <v>0</v>
      </c>
      <c r="L2" t="s">
        <v>64</v>
      </c>
      <c r="M2" t="s">
        <v>18</v>
      </c>
      <c r="N2" t="s">
        <v>65</v>
      </c>
      <c r="O2" t="s">
        <v>77</v>
      </c>
      <c r="P2" t="s">
        <v>66</v>
      </c>
      <c r="Q2" s="29">
        <v>4.7</v>
      </c>
      <c r="R2" s="29">
        <v>166</v>
      </c>
    </row>
    <row r="3" spans="1:18" x14ac:dyDescent="0.35">
      <c r="A3">
        <v>2</v>
      </c>
      <c r="B3" s="24">
        <v>45238</v>
      </c>
      <c r="C3" t="s">
        <v>60</v>
      </c>
      <c r="D3" t="str">
        <f t="shared" ref="D3:D4" si="0">"+ :04"</f>
        <v>+ :04</v>
      </c>
      <c r="E3">
        <v>4</v>
      </c>
      <c r="F3" s="23">
        <v>0.55048611111111112</v>
      </c>
      <c r="G3" t="s">
        <v>68</v>
      </c>
      <c r="H3">
        <v>260</v>
      </c>
      <c r="J3">
        <v>4</v>
      </c>
      <c r="K3">
        <v>0</v>
      </c>
      <c r="L3" t="s">
        <v>73</v>
      </c>
      <c r="M3" t="s">
        <v>18</v>
      </c>
      <c r="N3" t="s">
        <v>65</v>
      </c>
      <c r="O3" t="s">
        <v>77</v>
      </c>
      <c r="Q3" s="29">
        <v>230</v>
      </c>
      <c r="R3" s="29">
        <v>96</v>
      </c>
    </row>
    <row r="4" spans="1:18" x14ac:dyDescent="0.35">
      <c r="A4">
        <v>3</v>
      </c>
      <c r="B4" s="24">
        <v>45238</v>
      </c>
      <c r="C4" t="s">
        <v>59</v>
      </c>
      <c r="D4" t="str">
        <f t="shared" si="0"/>
        <v>+ :04</v>
      </c>
      <c r="E4">
        <v>4</v>
      </c>
      <c r="F4" s="23">
        <v>0.58983796296296298</v>
      </c>
      <c r="G4" t="s">
        <v>70</v>
      </c>
      <c r="H4">
        <v>220</v>
      </c>
      <c r="J4">
        <v>5</v>
      </c>
      <c r="K4">
        <v>0</v>
      </c>
      <c r="L4" t="s">
        <v>74</v>
      </c>
      <c r="M4" t="s">
        <v>18</v>
      </c>
      <c r="N4" t="s">
        <v>65</v>
      </c>
      <c r="O4" t="s">
        <v>77</v>
      </c>
      <c r="P4" t="s">
        <v>72</v>
      </c>
      <c r="Q4" s="29">
        <v>37.9</v>
      </c>
      <c r="R4" s="29">
        <v>141</v>
      </c>
    </row>
    <row r="6" spans="1:18" x14ac:dyDescent="0.35">
      <c r="A6">
        <v>4</v>
      </c>
      <c r="B6" s="24">
        <v>45861</v>
      </c>
      <c r="C6" t="s">
        <v>30</v>
      </c>
      <c r="D6" t="str">
        <f>"- :04"</f>
        <v>- :04</v>
      </c>
      <c r="E6">
        <v>10</v>
      </c>
      <c r="F6" s="23">
        <v>0.35491898148148149</v>
      </c>
      <c r="G6" t="s">
        <v>195</v>
      </c>
      <c r="K6">
        <v>0</v>
      </c>
      <c r="L6" t="s">
        <v>194</v>
      </c>
      <c r="M6" t="s">
        <v>18</v>
      </c>
      <c r="N6" t="s">
        <v>193</v>
      </c>
      <c r="O6" t="s">
        <v>77</v>
      </c>
      <c r="P6" t="s">
        <v>183</v>
      </c>
      <c r="Q6" s="29">
        <v>3.4</v>
      </c>
      <c r="R6" s="29">
        <v>84</v>
      </c>
    </row>
    <row r="7" spans="1:18" x14ac:dyDescent="0.35">
      <c r="A7">
        <v>5</v>
      </c>
      <c r="B7" s="24">
        <v>45868</v>
      </c>
      <c r="C7" t="s">
        <v>185</v>
      </c>
      <c r="D7" t="str">
        <f>"- :09"</f>
        <v>- :09</v>
      </c>
      <c r="E7">
        <v>10</v>
      </c>
      <c r="F7" s="23">
        <v>0.63567129629629626</v>
      </c>
      <c r="G7" t="s">
        <v>196</v>
      </c>
      <c r="K7">
        <v>-6</v>
      </c>
      <c r="L7" t="s">
        <v>197</v>
      </c>
      <c r="M7" t="s">
        <v>18</v>
      </c>
      <c r="N7" t="s">
        <v>198</v>
      </c>
      <c r="O7" t="s">
        <v>77</v>
      </c>
      <c r="P7" t="s">
        <v>183</v>
      </c>
      <c r="Q7" s="29">
        <v>-6</v>
      </c>
      <c r="R7" s="29">
        <v>147</v>
      </c>
    </row>
    <row r="8" spans="1:18" x14ac:dyDescent="0.35">
      <c r="A8">
        <v>6</v>
      </c>
      <c r="B8" s="24">
        <v>45862</v>
      </c>
      <c r="C8" t="s">
        <v>30</v>
      </c>
      <c r="D8" t="str">
        <f>"- :05"</f>
        <v>- :05</v>
      </c>
      <c r="E8">
        <v>10</v>
      </c>
      <c r="F8" s="23">
        <v>0.44502314814814814</v>
      </c>
      <c r="G8" t="s">
        <v>186</v>
      </c>
      <c r="J8">
        <v>5</v>
      </c>
      <c r="K8" t="str">
        <f>"+0.4"</f>
        <v>+0.4</v>
      </c>
      <c r="L8" t="s">
        <v>188</v>
      </c>
      <c r="M8" t="s">
        <v>18</v>
      </c>
      <c r="N8" t="s">
        <v>189</v>
      </c>
      <c r="O8" t="s">
        <v>77</v>
      </c>
      <c r="P8" t="s">
        <v>184</v>
      </c>
      <c r="Q8" s="29">
        <v>-3475.7</v>
      </c>
      <c r="R8" s="29">
        <v>75</v>
      </c>
    </row>
    <row r="9" spans="1:18" x14ac:dyDescent="0.35">
      <c r="A9">
        <v>7</v>
      </c>
      <c r="B9" s="24">
        <v>45868</v>
      </c>
      <c r="C9" t="s">
        <v>185</v>
      </c>
      <c r="D9" t="str">
        <f>"- :09"</f>
        <v>- :09</v>
      </c>
      <c r="E9">
        <v>10</v>
      </c>
      <c r="F9" s="23">
        <v>0.63873842592592589</v>
      </c>
      <c r="G9" t="s">
        <v>187</v>
      </c>
      <c r="J9">
        <v>6</v>
      </c>
      <c r="K9">
        <v>-6</v>
      </c>
      <c r="L9" t="s">
        <v>190</v>
      </c>
      <c r="M9" t="s">
        <v>18</v>
      </c>
      <c r="N9" t="s">
        <v>191</v>
      </c>
      <c r="O9" t="s">
        <v>77</v>
      </c>
      <c r="P9" t="s">
        <v>184</v>
      </c>
      <c r="Q9" s="29">
        <v>3.6</v>
      </c>
      <c r="R9" s="29">
        <v>148</v>
      </c>
    </row>
    <row r="11" spans="1:18" x14ac:dyDescent="0.35">
      <c r="B11" s="24" t="s">
        <v>8</v>
      </c>
    </row>
    <row r="13" spans="1:18" x14ac:dyDescent="0.35">
      <c r="B13" s="24" t="s">
        <v>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EDFE-7E46-4D90-9113-624C970F5B76}">
  <dimension ref="A1:M14"/>
  <sheetViews>
    <sheetView zoomScale="50" zoomScaleNormal="50" workbookViewId="0">
      <selection activeCell="G14" sqref="G14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30</v>
      </c>
    </row>
    <row r="2" spans="1:13" x14ac:dyDescent="0.35">
      <c r="A2" t="s">
        <v>78</v>
      </c>
      <c r="K2" t="s">
        <v>33</v>
      </c>
      <c r="L2" t="s">
        <v>37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 t="s">
        <v>38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9</v>
      </c>
      <c r="E6" s="22">
        <v>43.3</v>
      </c>
      <c r="F6" s="12"/>
      <c r="G6" s="4">
        <f>D6+(E6/60)</f>
        <v>9.7216666666666658</v>
      </c>
      <c r="H6">
        <f>G6*PI()/180</f>
        <v>0.16967509211471538</v>
      </c>
    </row>
    <row r="7" spans="1:13" x14ac:dyDescent="0.35">
      <c r="C7" t="s">
        <v>2</v>
      </c>
      <c r="D7" s="1">
        <v>26</v>
      </c>
      <c r="E7" s="22">
        <v>23.99</v>
      </c>
      <c r="F7" s="3" t="s">
        <v>18</v>
      </c>
      <c r="G7" s="4">
        <f>D7+(E7/60)</f>
        <v>26.399833333333333</v>
      </c>
      <c r="H7">
        <f t="shared" ref="H7:H9" si="0">G7*PI()/180</f>
        <v>0.46076401364441633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16</v>
      </c>
      <c r="E8" s="22">
        <v>16.3</v>
      </c>
      <c r="F8" s="3" t="s">
        <v>19</v>
      </c>
      <c r="G8" s="4">
        <f>IF(F8=F7,D8+E8/60,-D8-E8/60)</f>
        <v>-16.271666666666668</v>
      </c>
      <c r="H8">
        <f t="shared" si="0"/>
        <v>-0.28399415812034401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46</v>
      </c>
      <c r="E9" s="22">
        <v>13.03</v>
      </c>
      <c r="F9" s="12"/>
      <c r="G9" s="4">
        <f t="shared" ref="G9" si="1">D9+(E9/60)</f>
        <v>46.217166666666664</v>
      </c>
      <c r="H9">
        <f t="shared" si="0"/>
        <v>0.80664172927630584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46</v>
      </c>
      <c r="E12" s="19">
        <f>(G12-D12)*60</f>
        <v>17.68750218816848</v>
      </c>
      <c r="G12" s="4">
        <f>180/PI()*H12</f>
        <v>46.294791703136141</v>
      </c>
      <c r="H12" s="4">
        <f>ASIN((COS(H6)*COS(H7)*COS(H8))+(SIN(H7)*SIN(H8)))</f>
        <v>0.80799654174467894</v>
      </c>
    </row>
    <row r="13" spans="1:13" x14ac:dyDescent="0.35">
      <c r="D13" s="21" t="s">
        <v>9</v>
      </c>
      <c r="E13" s="13">
        <f>(H12-H9)*60*180/PI()</f>
        <v>4.6575021881688015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166.4318063546983</v>
      </c>
      <c r="F14" s="14" t="s">
        <v>21</v>
      </c>
      <c r="G14" s="14" t="b">
        <v>1</v>
      </c>
      <c r="H14">
        <f>ACOS(((SIN(H8)-(SIN(H7)*SIN(H12)))/(COS(H7)*COS(H12))))</f>
        <v>2.9047830009311069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94A9-956B-46F9-996D-77B18C192B5A}">
  <dimension ref="A1:Q1"/>
  <sheetViews>
    <sheetView topLeftCell="A9" zoomScale="60" zoomScaleNormal="60" workbookViewId="0"/>
  </sheetViews>
  <sheetFormatPr defaultRowHeight="14.5" x14ac:dyDescent="0.35"/>
  <cols>
    <col min="1" max="17" width="8.7265625" style="1"/>
  </cols>
  <sheetData>
    <row r="1" spans="1:1" ht="26" x14ac:dyDescent="0.6">
      <c r="A1" s="31" t="s">
        <v>80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CBC3-8403-4969-BE3F-92CB7D80A63D}">
  <dimension ref="A1"/>
  <sheetViews>
    <sheetView topLeftCell="L1" zoomScale="50" zoomScaleNormal="50" workbookViewId="0">
      <selection activeCell="Y2" sqref="Y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4042-5E14-404F-AEAE-1F7BCEC22798}">
  <dimension ref="A1:M14"/>
  <sheetViews>
    <sheetView workbookViewId="0">
      <selection activeCell="N17" sqref="N17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</row>
    <row r="2" spans="1:13" x14ac:dyDescent="0.35">
      <c r="A2" t="s">
        <v>78</v>
      </c>
      <c r="K2" t="s">
        <v>33</v>
      </c>
    </row>
    <row r="3" spans="1:13" x14ac:dyDescent="0.35">
      <c r="D3" s="43" t="s">
        <v>13</v>
      </c>
      <c r="E3" s="43"/>
      <c r="F3" s="43"/>
      <c r="G3" s="5"/>
      <c r="K3" t="s">
        <v>34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348</v>
      </c>
      <c r="E6" s="22">
        <v>41.6</v>
      </c>
      <c r="F6" s="12"/>
      <c r="G6" s="4">
        <f>D6+(E6/60)</f>
        <v>348.69333333333333</v>
      </c>
      <c r="H6">
        <f>G6*PI()/180</f>
        <v>6.0858467464207608</v>
      </c>
    </row>
    <row r="7" spans="1:13" x14ac:dyDescent="0.35">
      <c r="C7" t="s">
        <v>2</v>
      </c>
      <c r="D7" s="1">
        <v>45</v>
      </c>
      <c r="E7" s="22">
        <v>0</v>
      </c>
      <c r="F7" s="3" t="s">
        <v>18</v>
      </c>
      <c r="G7" s="4">
        <f>D7+(E7/60)</f>
        <v>45</v>
      </c>
      <c r="H7">
        <f t="shared" ref="H7:H9" si="0">G7*PI()/180</f>
        <v>0.78539816339744828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16</v>
      </c>
      <c r="E8" s="22">
        <v>44.3</v>
      </c>
      <c r="F8" s="3" t="s">
        <v>19</v>
      </c>
      <c r="G8" s="4">
        <f>IF(F8=F7,D8+E8/60,-D8-E8/60)</f>
        <v>-16.738333333333333</v>
      </c>
      <c r="H8">
        <f t="shared" si="0"/>
        <v>-0.29213902796298419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27</v>
      </c>
      <c r="E9" s="22">
        <v>29.8</v>
      </c>
      <c r="F9" s="12"/>
      <c r="G9" s="4">
        <f t="shared" ref="G9" si="1">D9+(E9/60)</f>
        <v>27.496666666666666</v>
      </c>
      <c r="H9">
        <f t="shared" si="0"/>
        <v>0.47990736665670747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27</v>
      </c>
      <c r="E12" s="19">
        <f>(G12-D12)*60</f>
        <v>24.608257704314056</v>
      </c>
      <c r="G12" s="4">
        <f>180/PI()*H12</f>
        <v>27.410137628405234</v>
      </c>
      <c r="H12" s="4">
        <f>ASIN((COS(H6)*COS(H7)*COS(H8))+(SIN(H7)*SIN(H8)))</f>
        <v>0.47839715004046135</v>
      </c>
    </row>
    <row r="13" spans="1:13" x14ac:dyDescent="0.35">
      <c r="D13" s="21" t="s">
        <v>9</v>
      </c>
      <c r="E13" s="13">
        <f>(H12-H9)*60*180/PI()</f>
        <v>-5.1917422956858514</v>
      </c>
      <c r="F13" s="14" t="s">
        <v>12</v>
      </c>
      <c r="G13" s="15" t="str">
        <f>IF(H12&gt;D9,"Away","Towards")</f>
        <v>Towards</v>
      </c>
    </row>
    <row r="14" spans="1:13" x14ac:dyDescent="0.35">
      <c r="D14" s="21" t="s">
        <v>10</v>
      </c>
      <c r="E14" s="16">
        <f>180/PI()*H14</f>
        <v>167.78989813092468</v>
      </c>
      <c r="F14" s="14" t="s">
        <v>21</v>
      </c>
      <c r="G14" s="14" t="b">
        <v>1</v>
      </c>
      <c r="H14">
        <f>ACOS(((SIN(H8)-(SIN(H7)*SIN(H12)))/(COS(H7)*COS(H12))))</f>
        <v>2.9284861739705152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36D5-99D9-44A8-9F81-C431B199C02F}">
  <dimension ref="A1:I106"/>
  <sheetViews>
    <sheetView workbookViewId="0">
      <selection activeCell="K22" sqref="K22"/>
    </sheetView>
  </sheetViews>
  <sheetFormatPr defaultRowHeight="14.5" x14ac:dyDescent="0.35"/>
  <sheetData>
    <row r="1" spans="1:8" ht="15.5" x14ac:dyDescent="0.35">
      <c r="A1" s="33" t="s">
        <v>82</v>
      </c>
    </row>
    <row r="2" spans="1:8" x14ac:dyDescent="0.35">
      <c r="A2" s="41" t="s">
        <v>102</v>
      </c>
      <c r="B2" s="39"/>
      <c r="C2" s="41"/>
      <c r="D2" s="41"/>
      <c r="E2" s="41"/>
      <c r="F2" s="41"/>
      <c r="G2" s="41"/>
      <c r="H2" s="41"/>
    </row>
    <row r="3" spans="1:8" x14ac:dyDescent="0.35">
      <c r="A3" s="41" t="s">
        <v>103</v>
      </c>
      <c r="B3" s="39"/>
      <c r="C3" s="41"/>
      <c r="D3" s="41"/>
      <c r="E3" s="41"/>
      <c r="F3" s="41"/>
      <c r="G3" s="41"/>
      <c r="H3" s="41"/>
    </row>
    <row r="4" spans="1:8" x14ac:dyDescent="0.35">
      <c r="A4" s="41"/>
      <c r="B4" s="39"/>
      <c r="C4" s="41"/>
      <c r="D4" s="41"/>
      <c r="E4" s="41"/>
      <c r="F4" s="41"/>
      <c r="G4" s="41"/>
      <c r="H4" s="41"/>
    </row>
    <row r="5" spans="1:8" x14ac:dyDescent="0.35">
      <c r="A5" s="41" t="s">
        <v>104</v>
      </c>
      <c r="B5" s="39"/>
      <c r="C5" s="41"/>
      <c r="D5" s="41"/>
      <c r="E5" s="41"/>
      <c r="F5" s="41"/>
      <c r="G5" s="41"/>
      <c r="H5" s="41"/>
    </row>
    <row r="6" spans="1:8" x14ac:dyDescent="0.35">
      <c r="A6" s="41" t="s">
        <v>105</v>
      </c>
      <c r="B6" s="39"/>
      <c r="C6" s="41"/>
      <c r="D6" s="41"/>
      <c r="E6" s="41"/>
      <c r="F6" s="41"/>
      <c r="G6" s="41"/>
      <c r="H6" s="41"/>
    </row>
    <row r="7" spans="1:8" x14ac:dyDescent="0.35">
      <c r="A7" s="41"/>
      <c r="B7" s="39"/>
      <c r="C7" s="40"/>
      <c r="D7" s="41"/>
      <c r="E7" s="41"/>
      <c r="F7" s="41"/>
      <c r="G7" s="41"/>
      <c r="H7" s="40"/>
    </row>
    <row r="8" spans="1:8" x14ac:dyDescent="0.35">
      <c r="C8" s="32" t="s">
        <v>83</v>
      </c>
      <c r="G8" s="32"/>
      <c r="H8" s="32"/>
    </row>
    <row r="9" spans="1:8" x14ac:dyDescent="0.35">
      <c r="B9" s="37" t="s">
        <v>0</v>
      </c>
      <c r="C9" s="35">
        <v>28.272400000000001</v>
      </c>
      <c r="D9" s="1" t="s">
        <v>84</v>
      </c>
      <c r="H9" s="32"/>
    </row>
    <row r="10" spans="1:8" x14ac:dyDescent="0.35">
      <c r="B10" s="37" t="s">
        <v>2</v>
      </c>
      <c r="C10" s="35">
        <v>45</v>
      </c>
      <c r="D10" s="1" t="s">
        <v>84</v>
      </c>
      <c r="H10" s="32"/>
    </row>
    <row r="11" spans="1:8" x14ac:dyDescent="0.35">
      <c r="B11" s="37" t="s">
        <v>3</v>
      </c>
      <c r="C11" s="35">
        <v>6.5747999999999998</v>
      </c>
      <c r="D11" s="1" t="s">
        <v>84</v>
      </c>
      <c r="H11" s="32"/>
    </row>
    <row r="12" spans="1:8" x14ac:dyDescent="0.35">
      <c r="B12" s="37" t="s">
        <v>1</v>
      </c>
      <c r="C12" s="35">
        <v>44.460599999999999</v>
      </c>
      <c r="D12" s="1" t="s">
        <v>85</v>
      </c>
      <c r="H12" s="32"/>
    </row>
    <row r="13" spans="1:8" x14ac:dyDescent="0.35">
      <c r="A13" t="s">
        <v>86</v>
      </c>
      <c r="G13" s="32"/>
      <c r="H13" s="32"/>
    </row>
    <row r="14" spans="1:8" x14ac:dyDescent="0.35">
      <c r="B14" s="37" t="s">
        <v>79</v>
      </c>
      <c r="D14" s="32">
        <v>221.7</v>
      </c>
      <c r="E14" s="32" t="s">
        <v>87</v>
      </c>
    </row>
    <row r="15" spans="1:8" x14ac:dyDescent="0.35">
      <c r="A15" t="s">
        <v>88</v>
      </c>
      <c r="B15" s="37"/>
      <c r="C15" s="32" t="s">
        <v>8</v>
      </c>
      <c r="D15" s="1" t="s">
        <v>106</v>
      </c>
      <c r="G15" s="32"/>
      <c r="H15" s="32"/>
    </row>
    <row r="16" spans="1:8" x14ac:dyDescent="0.35">
      <c r="B16" s="37" t="s">
        <v>89</v>
      </c>
      <c r="D16" s="32">
        <v>-6.9</v>
      </c>
      <c r="E16" s="32" t="s">
        <v>90</v>
      </c>
    </row>
    <row r="17" spans="1:9" x14ac:dyDescent="0.35">
      <c r="B17" s="36"/>
    </row>
    <row r="18" spans="1:9" x14ac:dyDescent="0.35">
      <c r="A18" t="s">
        <v>39</v>
      </c>
      <c r="B18" s="36"/>
    </row>
    <row r="19" spans="1:9" x14ac:dyDescent="0.35">
      <c r="A19" t="s">
        <v>91</v>
      </c>
      <c r="B19" s="36"/>
      <c r="I19" t="s">
        <v>91</v>
      </c>
    </row>
    <row r="20" spans="1:9" x14ac:dyDescent="0.35">
      <c r="A20" t="s">
        <v>91</v>
      </c>
      <c r="B20" s="36" t="s">
        <v>92</v>
      </c>
      <c r="I20" t="s">
        <v>91</v>
      </c>
    </row>
    <row r="21" spans="1:9" x14ac:dyDescent="0.35">
      <c r="A21" t="s">
        <v>91</v>
      </c>
      <c r="B21" s="36" t="s">
        <v>107</v>
      </c>
      <c r="I21" t="s">
        <v>91</v>
      </c>
    </row>
    <row r="22" spans="1:9" x14ac:dyDescent="0.35">
      <c r="A22" t="s">
        <v>91</v>
      </c>
      <c r="B22" s="36" t="s">
        <v>108</v>
      </c>
      <c r="I22" t="s">
        <v>91</v>
      </c>
    </row>
    <row r="23" spans="1:9" x14ac:dyDescent="0.35">
      <c r="A23" t="s">
        <v>91</v>
      </c>
      <c r="B23" s="36" t="s">
        <v>109</v>
      </c>
      <c r="I23" t="s">
        <v>91</v>
      </c>
    </row>
    <row r="24" spans="1:9" x14ac:dyDescent="0.35">
      <c r="A24" t="s">
        <v>91</v>
      </c>
      <c r="B24" s="36" t="s">
        <v>110</v>
      </c>
      <c r="I24" t="s">
        <v>91</v>
      </c>
    </row>
    <row r="25" spans="1:9" x14ac:dyDescent="0.35">
      <c r="A25" t="s">
        <v>91</v>
      </c>
      <c r="B25" s="36" t="s">
        <v>111</v>
      </c>
      <c r="I25" t="s">
        <v>91</v>
      </c>
    </row>
    <row r="26" spans="1:9" x14ac:dyDescent="0.35">
      <c r="A26" t="s">
        <v>91</v>
      </c>
      <c r="B26" s="36" t="s">
        <v>112</v>
      </c>
      <c r="I26" t="s">
        <v>91</v>
      </c>
    </row>
    <row r="27" spans="1:9" x14ac:dyDescent="0.35">
      <c r="A27" t="s">
        <v>91</v>
      </c>
      <c r="B27" s="36" t="s">
        <v>93</v>
      </c>
      <c r="I27" t="s">
        <v>91</v>
      </c>
    </row>
    <row r="28" spans="1:9" x14ac:dyDescent="0.35">
      <c r="A28" t="s">
        <v>91</v>
      </c>
      <c r="B28" s="36" t="s">
        <v>113</v>
      </c>
      <c r="I28" t="s">
        <v>91</v>
      </c>
    </row>
    <row r="29" spans="1:9" x14ac:dyDescent="0.35">
      <c r="A29" t="s">
        <v>91</v>
      </c>
      <c r="B29" s="36" t="s">
        <v>114</v>
      </c>
      <c r="I29" t="s">
        <v>91</v>
      </c>
    </row>
    <row r="30" spans="1:9" x14ac:dyDescent="0.35">
      <c r="A30" t="s">
        <v>91</v>
      </c>
      <c r="B30" s="36" t="s">
        <v>115</v>
      </c>
      <c r="I30" t="s">
        <v>91</v>
      </c>
    </row>
    <row r="31" spans="1:9" x14ac:dyDescent="0.35">
      <c r="A31" t="s">
        <v>91</v>
      </c>
      <c r="B31" s="36" t="s">
        <v>116</v>
      </c>
      <c r="I31" t="s">
        <v>91</v>
      </c>
    </row>
    <row r="32" spans="1:9" x14ac:dyDescent="0.35">
      <c r="A32" t="s">
        <v>91</v>
      </c>
      <c r="B32" s="36" t="s">
        <v>117</v>
      </c>
      <c r="I32" t="s">
        <v>91</v>
      </c>
    </row>
    <row r="33" spans="1:9" x14ac:dyDescent="0.35">
      <c r="A33" t="s">
        <v>91</v>
      </c>
      <c r="B33" s="36" t="s">
        <v>118</v>
      </c>
      <c r="I33" t="s">
        <v>91</v>
      </c>
    </row>
    <row r="34" spans="1:9" x14ac:dyDescent="0.35">
      <c r="A34" t="s">
        <v>91</v>
      </c>
      <c r="B34" s="36" t="s">
        <v>119</v>
      </c>
      <c r="I34" t="s">
        <v>91</v>
      </c>
    </row>
    <row r="35" spans="1:9" x14ac:dyDescent="0.35">
      <c r="A35" t="s">
        <v>91</v>
      </c>
      <c r="B35" s="36" t="s">
        <v>120</v>
      </c>
      <c r="I35" t="s">
        <v>91</v>
      </c>
    </row>
    <row r="36" spans="1:9" x14ac:dyDescent="0.35">
      <c r="A36" t="s">
        <v>91</v>
      </c>
      <c r="I36" t="s">
        <v>91</v>
      </c>
    </row>
    <row r="37" spans="1:9" x14ac:dyDescent="0.35">
      <c r="A37" t="s">
        <v>39</v>
      </c>
      <c r="B37" s="36"/>
    </row>
    <row r="39" spans="1:9" x14ac:dyDescent="0.35">
      <c r="A39" s="32" t="s">
        <v>94</v>
      </c>
      <c r="B39" s="37" t="s">
        <v>95</v>
      </c>
      <c r="C39" s="32" t="s">
        <v>96</v>
      </c>
      <c r="D39" s="32" t="s">
        <v>97</v>
      </c>
    </row>
    <row r="40" spans="1:9" x14ac:dyDescent="0.35">
      <c r="A40" s="34">
        <v>1</v>
      </c>
      <c r="B40" s="36" t="s">
        <v>98</v>
      </c>
      <c r="C40" s="35" t="s">
        <v>121</v>
      </c>
    </row>
    <row r="41" spans="1:9" x14ac:dyDescent="0.35">
      <c r="A41" s="34">
        <v>2</v>
      </c>
      <c r="B41" s="36" t="s">
        <v>122</v>
      </c>
      <c r="C41" s="35" t="s">
        <v>123</v>
      </c>
      <c r="D41" t="s">
        <v>99</v>
      </c>
    </row>
    <row r="42" spans="1:9" x14ac:dyDescent="0.35">
      <c r="A42" s="34">
        <v>3</v>
      </c>
      <c r="B42" s="36" t="s">
        <v>100</v>
      </c>
      <c r="C42" s="35" t="s">
        <v>124</v>
      </c>
      <c r="D42" t="s">
        <v>1</v>
      </c>
    </row>
    <row r="43" spans="1:9" x14ac:dyDescent="0.35">
      <c r="A43" s="34">
        <v>4</v>
      </c>
      <c r="B43" s="36">
        <v>33</v>
      </c>
      <c r="C43" s="35" t="s">
        <v>125</v>
      </c>
    </row>
    <row r="44" spans="1:9" x14ac:dyDescent="0.35">
      <c r="A44" s="34">
        <v>5</v>
      </c>
      <c r="B44" s="36" t="s">
        <v>122</v>
      </c>
      <c r="C44" s="35" t="s">
        <v>123</v>
      </c>
      <c r="D44" t="s">
        <v>99</v>
      </c>
    </row>
    <row r="45" spans="1:9" x14ac:dyDescent="0.35">
      <c r="A45" s="34">
        <v>6</v>
      </c>
      <c r="B45" s="36" t="s">
        <v>126</v>
      </c>
      <c r="C45" s="35" t="s">
        <v>127</v>
      </c>
      <c r="D45" t="s">
        <v>3</v>
      </c>
    </row>
    <row r="46" spans="1:9" x14ac:dyDescent="0.35">
      <c r="A46" s="34">
        <v>7</v>
      </c>
      <c r="B46" s="36">
        <v>33</v>
      </c>
      <c r="C46" s="35" t="s">
        <v>125</v>
      </c>
    </row>
    <row r="47" spans="1:9" x14ac:dyDescent="0.35">
      <c r="A47" s="34">
        <v>8</v>
      </c>
      <c r="B47" s="36" t="s">
        <v>122</v>
      </c>
      <c r="C47" s="35" t="s">
        <v>123</v>
      </c>
      <c r="D47" t="s">
        <v>99</v>
      </c>
    </row>
    <row r="48" spans="1:9" x14ac:dyDescent="0.35">
      <c r="A48" s="34">
        <v>9</v>
      </c>
      <c r="B48" s="36" t="s">
        <v>128</v>
      </c>
      <c r="C48" s="35" t="s">
        <v>129</v>
      </c>
      <c r="D48" t="s">
        <v>2</v>
      </c>
    </row>
    <row r="49" spans="1:4" x14ac:dyDescent="0.35">
      <c r="A49" s="34">
        <v>10</v>
      </c>
      <c r="B49" s="36">
        <v>33</v>
      </c>
      <c r="C49" s="35" t="s">
        <v>125</v>
      </c>
    </row>
    <row r="50" spans="1:4" x14ac:dyDescent="0.35">
      <c r="A50" s="34">
        <v>11</v>
      </c>
      <c r="B50" s="36" t="s">
        <v>122</v>
      </c>
      <c r="C50" s="35" t="s">
        <v>123</v>
      </c>
      <c r="D50" t="s">
        <v>99</v>
      </c>
    </row>
    <row r="51" spans="1:4" x14ac:dyDescent="0.35">
      <c r="A51" s="34">
        <v>12</v>
      </c>
      <c r="B51" s="36" t="s">
        <v>130</v>
      </c>
      <c r="C51" s="35" t="s">
        <v>131</v>
      </c>
      <c r="D51" t="s">
        <v>0</v>
      </c>
    </row>
    <row r="52" spans="1:4" x14ac:dyDescent="0.35">
      <c r="A52" s="34">
        <v>13</v>
      </c>
      <c r="B52" s="36">
        <v>24</v>
      </c>
      <c r="C52" s="35" t="s">
        <v>101</v>
      </c>
    </row>
    <row r="53" spans="1:4" x14ac:dyDescent="0.35">
      <c r="A53" s="34">
        <v>14</v>
      </c>
      <c r="B53" s="36" t="s">
        <v>132</v>
      </c>
      <c r="C53" s="35" t="s">
        <v>133</v>
      </c>
    </row>
    <row r="54" spans="1:4" x14ac:dyDescent="0.35">
      <c r="A54" s="34">
        <v>15</v>
      </c>
      <c r="B54" s="36">
        <v>24</v>
      </c>
      <c r="C54" s="35" t="s">
        <v>101</v>
      </c>
    </row>
    <row r="55" spans="1:4" x14ac:dyDescent="0.35">
      <c r="A55" s="34">
        <v>16</v>
      </c>
      <c r="B55" s="36" t="s">
        <v>134</v>
      </c>
      <c r="C55" s="35" t="s">
        <v>135</v>
      </c>
    </row>
    <row r="56" spans="1:4" x14ac:dyDescent="0.35">
      <c r="A56" s="34">
        <v>17</v>
      </c>
      <c r="B56" s="36">
        <v>24</v>
      </c>
      <c r="C56" s="35" t="s">
        <v>101</v>
      </c>
    </row>
    <row r="57" spans="1:4" x14ac:dyDescent="0.35">
      <c r="A57" s="34">
        <v>18</v>
      </c>
      <c r="B57" s="36">
        <v>20</v>
      </c>
      <c r="C57" s="35" t="s">
        <v>136</v>
      </c>
    </row>
    <row r="58" spans="1:4" x14ac:dyDescent="0.35">
      <c r="A58" s="34">
        <v>19</v>
      </c>
      <c r="B58" s="36">
        <v>20</v>
      </c>
      <c r="C58" s="35" t="s">
        <v>136</v>
      </c>
      <c r="D58" t="s">
        <v>137</v>
      </c>
    </row>
    <row r="59" spans="1:4" x14ac:dyDescent="0.35">
      <c r="A59" s="34">
        <v>20</v>
      </c>
      <c r="B59" s="36" t="s">
        <v>132</v>
      </c>
      <c r="C59" s="35" t="s">
        <v>133</v>
      </c>
    </row>
    <row r="60" spans="1:4" x14ac:dyDescent="0.35">
      <c r="A60" s="34">
        <v>21</v>
      </c>
      <c r="B60" s="36">
        <v>23</v>
      </c>
      <c r="C60" s="35" t="s">
        <v>138</v>
      </c>
    </row>
    <row r="61" spans="1:4" x14ac:dyDescent="0.35">
      <c r="A61" s="34">
        <v>22</v>
      </c>
      <c r="B61" s="36" t="s">
        <v>134</v>
      </c>
      <c r="C61" s="35" t="s">
        <v>135</v>
      </c>
    </row>
    <row r="62" spans="1:4" x14ac:dyDescent="0.35">
      <c r="A62" s="34">
        <v>23</v>
      </c>
      <c r="B62" s="36">
        <v>23</v>
      </c>
      <c r="C62" s="35" t="s">
        <v>138</v>
      </c>
    </row>
    <row r="63" spans="1:4" x14ac:dyDescent="0.35">
      <c r="A63" s="34">
        <v>24</v>
      </c>
      <c r="B63" s="36">
        <v>20</v>
      </c>
      <c r="C63" s="35" t="s">
        <v>136</v>
      </c>
      <c r="D63" t="s">
        <v>139</v>
      </c>
    </row>
    <row r="64" spans="1:4" x14ac:dyDescent="0.35">
      <c r="A64" s="34">
        <v>25</v>
      </c>
      <c r="B64" s="36">
        <v>40</v>
      </c>
      <c r="C64" s="35" t="s">
        <v>140</v>
      </c>
      <c r="D64" t="s">
        <v>141</v>
      </c>
    </row>
    <row r="65" spans="1:4" x14ac:dyDescent="0.35">
      <c r="A65" s="34">
        <v>26</v>
      </c>
      <c r="B65" s="36" t="s">
        <v>142</v>
      </c>
      <c r="C65" s="35" t="s">
        <v>143</v>
      </c>
    </row>
    <row r="66" spans="1:4" x14ac:dyDescent="0.35">
      <c r="A66" s="34">
        <v>27</v>
      </c>
      <c r="B66" s="36" t="s">
        <v>144</v>
      </c>
      <c r="C66" s="35" t="s">
        <v>145</v>
      </c>
      <c r="D66" t="s">
        <v>5</v>
      </c>
    </row>
    <row r="67" spans="1:4" x14ac:dyDescent="0.35">
      <c r="A67" s="34">
        <v>28</v>
      </c>
      <c r="B67" s="36" t="s">
        <v>134</v>
      </c>
      <c r="C67" s="35" t="s">
        <v>135</v>
      </c>
    </row>
    <row r="68" spans="1:4" x14ac:dyDescent="0.35">
      <c r="A68" s="34">
        <v>29</v>
      </c>
      <c r="B68" s="36">
        <v>23</v>
      </c>
      <c r="C68" s="35" t="s">
        <v>138</v>
      </c>
      <c r="D68" t="s">
        <v>146</v>
      </c>
    </row>
    <row r="69" spans="1:4" x14ac:dyDescent="0.35">
      <c r="A69" s="34">
        <v>30</v>
      </c>
      <c r="B69" s="36" t="s">
        <v>132</v>
      </c>
      <c r="C69" s="35" t="s">
        <v>133</v>
      </c>
    </row>
    <row r="70" spans="1:4" x14ac:dyDescent="0.35">
      <c r="A70" s="34">
        <v>31</v>
      </c>
      <c r="B70" s="36">
        <v>23</v>
      </c>
      <c r="C70" s="35" t="s">
        <v>138</v>
      </c>
    </row>
    <row r="71" spans="1:4" x14ac:dyDescent="0.35">
      <c r="A71" s="34">
        <v>32</v>
      </c>
      <c r="B71" s="36" t="s">
        <v>147</v>
      </c>
      <c r="C71" s="35" t="s">
        <v>148</v>
      </c>
    </row>
    <row r="72" spans="1:4" x14ac:dyDescent="0.35">
      <c r="A72" s="34">
        <v>33</v>
      </c>
      <c r="B72" s="36">
        <v>23</v>
      </c>
      <c r="C72" s="35" t="s">
        <v>138</v>
      </c>
    </row>
    <row r="73" spans="1:4" x14ac:dyDescent="0.35">
      <c r="A73" s="34">
        <v>34</v>
      </c>
      <c r="B73" s="36">
        <v>20</v>
      </c>
      <c r="C73" s="35" t="s">
        <v>149</v>
      </c>
      <c r="D73" t="s">
        <v>150</v>
      </c>
    </row>
    <row r="74" spans="1:4" x14ac:dyDescent="0.35">
      <c r="A74" s="34">
        <v>35</v>
      </c>
      <c r="B74" s="36">
        <v>30</v>
      </c>
      <c r="C74" s="35" t="s">
        <v>151</v>
      </c>
      <c r="D74" t="s">
        <v>152</v>
      </c>
    </row>
    <row r="75" spans="1:4" x14ac:dyDescent="0.35">
      <c r="A75" s="34">
        <v>36</v>
      </c>
      <c r="B75" s="36" t="s">
        <v>132</v>
      </c>
      <c r="C75" s="35" t="s">
        <v>133</v>
      </c>
    </row>
    <row r="76" spans="1:4" x14ac:dyDescent="0.35">
      <c r="A76" s="34">
        <v>37</v>
      </c>
      <c r="B76" s="36">
        <v>24</v>
      </c>
      <c r="C76" s="35" t="s">
        <v>101</v>
      </c>
    </row>
    <row r="77" spans="1:4" x14ac:dyDescent="0.35">
      <c r="A77" s="34">
        <v>38</v>
      </c>
      <c r="B77" s="36" t="s">
        <v>147</v>
      </c>
      <c r="C77" s="35" t="s">
        <v>148</v>
      </c>
    </row>
    <row r="78" spans="1:4" x14ac:dyDescent="0.35">
      <c r="A78" s="34">
        <v>39</v>
      </c>
      <c r="B78" s="36">
        <v>24</v>
      </c>
      <c r="C78" s="35" t="s">
        <v>101</v>
      </c>
    </row>
    <row r="79" spans="1:4" x14ac:dyDescent="0.35">
      <c r="A79" s="34">
        <v>40</v>
      </c>
      <c r="B79" s="36">
        <v>20</v>
      </c>
      <c r="C79" s="35" t="s">
        <v>149</v>
      </c>
      <c r="D79" t="s">
        <v>153</v>
      </c>
    </row>
    <row r="80" spans="1:4" x14ac:dyDescent="0.35">
      <c r="A80" s="34">
        <v>41</v>
      </c>
      <c r="B80" s="36">
        <v>10</v>
      </c>
      <c r="C80" s="38" t="s">
        <v>154</v>
      </c>
      <c r="D80" t="s">
        <v>155</v>
      </c>
    </row>
    <row r="81" spans="1:6" x14ac:dyDescent="0.35">
      <c r="A81" s="34">
        <v>42</v>
      </c>
      <c r="B81" s="36" t="s">
        <v>156</v>
      </c>
      <c r="C81" s="35" t="s">
        <v>157</v>
      </c>
    </row>
    <row r="82" spans="1:6" x14ac:dyDescent="0.35">
      <c r="A82" s="34">
        <v>43</v>
      </c>
      <c r="B82" s="36" t="s">
        <v>158</v>
      </c>
      <c r="C82" s="35" t="s">
        <v>159</v>
      </c>
      <c r="D82" t="s">
        <v>160</v>
      </c>
    </row>
    <row r="83" spans="1:6" x14ac:dyDescent="0.35">
      <c r="A83" s="34">
        <v>44</v>
      </c>
      <c r="B83" s="36">
        <v>1</v>
      </c>
      <c r="C83" s="35">
        <v>1</v>
      </c>
    </row>
    <row r="84" spans="1:6" x14ac:dyDescent="0.35">
      <c r="A84" s="34">
        <v>45</v>
      </c>
      <c r="B84" s="36">
        <v>8</v>
      </c>
      <c r="C84" s="35">
        <v>8</v>
      </c>
    </row>
    <row r="85" spans="1:6" x14ac:dyDescent="0.35">
      <c r="A85" s="34">
        <v>46</v>
      </c>
      <c r="B85" s="36">
        <v>0</v>
      </c>
      <c r="C85" s="35">
        <v>0</v>
      </c>
    </row>
    <row r="86" spans="1:6" x14ac:dyDescent="0.35">
      <c r="A86" s="34">
        <v>47</v>
      </c>
      <c r="B86" s="36" t="s">
        <v>161</v>
      </c>
      <c r="C86" s="35" t="s">
        <v>162</v>
      </c>
      <c r="D86" t="s">
        <v>0</v>
      </c>
      <c r="F86" s="32" t="s">
        <v>163</v>
      </c>
    </row>
    <row r="87" spans="1:6" x14ac:dyDescent="0.35">
      <c r="A87" s="34">
        <v>48</v>
      </c>
      <c r="B87" s="36" t="s">
        <v>164</v>
      </c>
      <c r="C87" s="35" t="s">
        <v>165</v>
      </c>
      <c r="D87" t="s">
        <v>166</v>
      </c>
      <c r="F87" s="35" t="s">
        <v>167</v>
      </c>
    </row>
    <row r="88" spans="1:6" x14ac:dyDescent="0.35">
      <c r="A88" s="34">
        <v>49</v>
      </c>
      <c r="B88" s="36" t="s">
        <v>168</v>
      </c>
      <c r="C88" s="35" t="s">
        <v>169</v>
      </c>
      <c r="D88" t="s">
        <v>170</v>
      </c>
    </row>
    <row r="89" spans="1:6" x14ac:dyDescent="0.35">
      <c r="A89" s="34">
        <v>50</v>
      </c>
      <c r="B89" s="36" t="s">
        <v>171</v>
      </c>
      <c r="C89" s="35" t="s">
        <v>148</v>
      </c>
      <c r="D89" t="s">
        <v>172</v>
      </c>
    </row>
    <row r="90" spans="1:6" x14ac:dyDescent="0.35">
      <c r="A90" s="34">
        <v>51</v>
      </c>
      <c r="B90" s="36" t="s">
        <v>173</v>
      </c>
      <c r="C90" s="35" t="s">
        <v>174</v>
      </c>
    </row>
    <row r="91" spans="1:6" x14ac:dyDescent="0.35">
      <c r="A91" s="34">
        <v>52</v>
      </c>
      <c r="B91" s="36">
        <v>30</v>
      </c>
      <c r="C91" s="35" t="s">
        <v>151</v>
      </c>
      <c r="D91" t="s">
        <v>175</v>
      </c>
    </row>
    <row r="92" spans="1:6" x14ac:dyDescent="0.35">
      <c r="A92" s="34">
        <v>53</v>
      </c>
      <c r="B92" s="36">
        <v>6</v>
      </c>
      <c r="C92" s="35">
        <v>6</v>
      </c>
    </row>
    <row r="93" spans="1:6" x14ac:dyDescent="0.35">
      <c r="A93" s="34">
        <v>54</v>
      </c>
      <c r="B93" s="36">
        <v>0</v>
      </c>
      <c r="C93" s="35">
        <v>0</v>
      </c>
    </row>
    <row r="94" spans="1:6" x14ac:dyDescent="0.35">
      <c r="A94" s="34">
        <v>55</v>
      </c>
      <c r="B94" s="36">
        <v>20</v>
      </c>
      <c r="C94" s="35" t="s">
        <v>136</v>
      </c>
    </row>
    <row r="95" spans="1:6" x14ac:dyDescent="0.35">
      <c r="A95" s="34">
        <v>56</v>
      </c>
      <c r="B95" s="36" t="s">
        <v>176</v>
      </c>
      <c r="C95" s="35" t="s">
        <v>177</v>
      </c>
    </row>
    <row r="96" spans="1:6" x14ac:dyDescent="0.35">
      <c r="A96" s="34">
        <v>57</v>
      </c>
      <c r="B96" s="36" t="s">
        <v>178</v>
      </c>
      <c r="C96" s="35" t="s">
        <v>179</v>
      </c>
    </row>
    <row r="97" spans="1:4" x14ac:dyDescent="0.35">
      <c r="B97" s="36"/>
      <c r="C97" s="37"/>
    </row>
    <row r="98" spans="1:4" x14ac:dyDescent="0.35">
      <c r="A98" s="34">
        <v>58</v>
      </c>
      <c r="B98" s="36" t="s">
        <v>180</v>
      </c>
      <c r="C98" s="35" t="s">
        <v>181</v>
      </c>
      <c r="D98" t="s">
        <v>182</v>
      </c>
    </row>
    <row r="99" spans="1:4" x14ac:dyDescent="0.35">
      <c r="A99" s="34">
        <v>59</v>
      </c>
      <c r="B99" s="36">
        <v>3</v>
      </c>
      <c r="C99" s="35">
        <v>3</v>
      </c>
    </row>
    <row r="100" spans="1:4" x14ac:dyDescent="0.35">
      <c r="A100" s="34">
        <v>60</v>
      </c>
      <c r="B100" s="36">
        <v>6</v>
      </c>
      <c r="C100" s="35">
        <v>6</v>
      </c>
    </row>
    <row r="101" spans="1:4" x14ac:dyDescent="0.35">
      <c r="A101" s="34">
        <v>61</v>
      </c>
      <c r="B101" s="36">
        <v>0</v>
      </c>
      <c r="C101" s="35">
        <v>0</v>
      </c>
    </row>
    <row r="102" spans="1:4" x14ac:dyDescent="0.35">
      <c r="A102" s="34">
        <v>62</v>
      </c>
      <c r="B102" s="36" t="s">
        <v>176</v>
      </c>
      <c r="C102" s="35" t="s">
        <v>177</v>
      </c>
    </row>
    <row r="103" spans="1:4" x14ac:dyDescent="0.35">
      <c r="A103" s="34">
        <v>63</v>
      </c>
      <c r="B103" s="36">
        <v>30</v>
      </c>
      <c r="C103" s="35" t="s">
        <v>151</v>
      </c>
    </row>
    <row r="104" spans="1:4" x14ac:dyDescent="0.35">
      <c r="A104" s="34">
        <v>64</v>
      </c>
      <c r="B104" s="36" t="s">
        <v>158</v>
      </c>
      <c r="C104" s="35" t="s">
        <v>159</v>
      </c>
    </row>
    <row r="105" spans="1:4" x14ac:dyDescent="0.35">
      <c r="A105" s="34">
        <v>65</v>
      </c>
      <c r="B105" s="36" t="s">
        <v>178</v>
      </c>
      <c r="C105" s="35" t="s">
        <v>179</v>
      </c>
    </row>
    <row r="106" spans="1:4" x14ac:dyDescent="0.35">
      <c r="A106" s="34" t="s">
        <v>8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12289" r:id="rId3">
          <objectPr defaultSize="0" r:id="rId4">
            <anchor moveWithCells="1">
              <from>
                <xdr:col>6</xdr:col>
                <xdr:colOff>95250</xdr:colOff>
                <xdr:row>6</xdr:row>
                <xdr:rowOff>101600</xdr:rowOff>
              </from>
              <to>
                <xdr:col>7</xdr:col>
                <xdr:colOff>400050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12289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2A70-D762-4BA0-9A21-2751415B7087}">
  <dimension ref="A1:M14"/>
  <sheetViews>
    <sheetView workbookViewId="0">
      <selection activeCell="K19" sqref="K19:K20"/>
    </sheetView>
  </sheetViews>
  <sheetFormatPr defaultRowHeight="14.5" x14ac:dyDescent="0.35"/>
  <cols>
    <col min="1" max="1" width="3.1796875" customWidth="1"/>
    <col min="2" max="2" width="4.08984375" bestFit="1" customWidth="1"/>
    <col min="3" max="3" width="11.542968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</row>
    <row r="2" spans="1:13" x14ac:dyDescent="0.35">
      <c r="A2" t="s">
        <v>78</v>
      </c>
      <c r="K2" t="s">
        <v>33</v>
      </c>
    </row>
    <row r="3" spans="1:13" x14ac:dyDescent="0.35">
      <c r="D3" s="43" t="s">
        <v>13</v>
      </c>
      <c r="E3" s="43"/>
      <c r="F3" s="43"/>
      <c r="G3" s="5"/>
      <c r="K3" t="s">
        <v>34</v>
      </c>
    </row>
    <row r="4" spans="1:13" s="8" customFormat="1" ht="29" x14ac:dyDescent="0.35">
      <c r="C4" s="10" t="s">
        <v>22</v>
      </c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C5" t="s">
        <v>8</v>
      </c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B6" t="s">
        <v>0</v>
      </c>
      <c r="C6" t="s">
        <v>23</v>
      </c>
      <c r="D6" s="1">
        <v>28</v>
      </c>
      <c r="E6" s="22">
        <v>27.4</v>
      </c>
      <c r="F6" s="12"/>
      <c r="G6" s="4">
        <f>D6+(E6/60)</f>
        <v>28.456666666666667</v>
      </c>
      <c r="H6">
        <f>G6*PI()/180</f>
        <v>0.49666252747585304</v>
      </c>
    </row>
    <row r="7" spans="1:13" x14ac:dyDescent="0.35">
      <c r="B7" t="s">
        <v>2</v>
      </c>
      <c r="C7">
        <v>45</v>
      </c>
      <c r="D7" s="1">
        <v>45</v>
      </c>
      <c r="E7" s="22">
        <v>0</v>
      </c>
      <c r="F7" s="3" t="s">
        <v>18</v>
      </c>
      <c r="G7" s="4">
        <f>D7+(E7/60)</f>
        <v>45</v>
      </c>
      <c r="H7">
        <f t="shared" ref="H7:H9" si="0">G7*PI()/180</f>
        <v>0.78539816339744828</v>
      </c>
      <c r="J7" s="1" t="s">
        <v>26</v>
      </c>
      <c r="K7" s="1"/>
      <c r="L7" s="1"/>
      <c r="M7" s="1"/>
    </row>
    <row r="8" spans="1:13" x14ac:dyDescent="0.35">
      <c r="B8" t="s">
        <v>3</v>
      </c>
      <c r="C8" t="s">
        <v>24</v>
      </c>
      <c r="D8" s="1">
        <v>6</v>
      </c>
      <c r="E8" s="22">
        <v>57.95</v>
      </c>
      <c r="F8" s="3" t="s">
        <v>18</v>
      </c>
      <c r="G8" s="4">
        <f>IF(F8=F7,D8+E8/60,-D8-E8/60)</f>
        <v>6.9658333333333333</v>
      </c>
      <c r="H8">
        <f t="shared" si="0"/>
        <v>0.12157672681183834</v>
      </c>
      <c r="J8" s="1" t="s">
        <v>28</v>
      </c>
      <c r="K8" s="1"/>
      <c r="L8" s="1"/>
      <c r="M8" s="1"/>
    </row>
    <row r="9" spans="1:13" x14ac:dyDescent="0.35">
      <c r="B9" t="s">
        <v>1</v>
      </c>
      <c r="C9" t="s">
        <v>25</v>
      </c>
      <c r="D9" s="1">
        <v>44</v>
      </c>
      <c r="E9" s="22">
        <v>46.1</v>
      </c>
      <c r="F9" s="12"/>
      <c r="G9" s="4">
        <f t="shared" ref="G9" si="1">D9+(E9/60)</f>
        <v>44.768333333333331</v>
      </c>
      <c r="H9">
        <f t="shared" si="0"/>
        <v>0.78135481729699463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44</v>
      </c>
      <c r="E12" s="19">
        <f>(G12-D12)*60</f>
        <v>39.317580787550526</v>
      </c>
      <c r="G12" s="4">
        <f>180/PI()*H12</f>
        <v>44.655293013125842</v>
      </c>
      <c r="H12" s="4">
        <f>ASIN((COS(H6)*COS(H7)*COS(H8))+(SIN(H7)*SIN(H8)))</f>
        <v>0.77938189152186532</v>
      </c>
    </row>
    <row r="13" spans="1:13" x14ac:dyDescent="0.35">
      <c r="D13" s="21" t="s">
        <v>9</v>
      </c>
      <c r="E13" s="13">
        <f>(H12-H9)*60*180/PI()</f>
        <v>-6.7824192124491534</v>
      </c>
      <c r="F13" s="14" t="s">
        <v>12</v>
      </c>
      <c r="G13" s="15" t="str">
        <f>IF(H12&gt;D9,"Away","Towards")</f>
        <v>Towards</v>
      </c>
    </row>
    <row r="14" spans="1:13" x14ac:dyDescent="0.35">
      <c r="D14" s="21" t="s">
        <v>10</v>
      </c>
      <c r="E14" s="16">
        <f>180/PI()*H14</f>
        <v>138.32519041638844</v>
      </c>
      <c r="F14" s="14" t="s">
        <v>21</v>
      </c>
      <c r="G14" s="14" t="b">
        <v>1</v>
      </c>
      <c r="H14">
        <f>ACOS(((SIN(H8)-(SIN(H7)*SIN(H12)))/(COS(H7)*COS(H12))))</f>
        <v>2.4142300112140842</v>
      </c>
    </row>
  </sheetData>
  <mergeCells count="2">
    <mergeCell ref="D3:F3"/>
    <mergeCell ref="D11:G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D2BD-3AF0-47C3-BB45-AA1953360CEA}">
  <dimension ref="A1:I28"/>
  <sheetViews>
    <sheetView workbookViewId="0">
      <selection activeCell="H38" sqref="H38:I48"/>
    </sheetView>
  </sheetViews>
  <sheetFormatPr defaultRowHeight="14.5" x14ac:dyDescent="0.35"/>
  <sheetData>
    <row r="1" spans="1:9" ht="18.5" x14ac:dyDescent="0.45">
      <c r="A1" s="7" t="s">
        <v>11</v>
      </c>
    </row>
    <row r="2" spans="1:9" x14ac:dyDescent="0.35">
      <c r="A2" t="s">
        <v>78</v>
      </c>
    </row>
    <row r="4" spans="1:9" x14ac:dyDescent="0.35">
      <c r="A4" s="28" t="s">
        <v>39</v>
      </c>
      <c r="B4" s="28"/>
      <c r="C4" s="28"/>
      <c r="D4" s="28"/>
      <c r="E4" s="28"/>
      <c r="F4" s="28"/>
      <c r="G4" s="28"/>
      <c r="H4" s="28"/>
      <c r="I4" s="28"/>
    </row>
    <row r="5" spans="1:9" x14ac:dyDescent="0.3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35">
      <c r="A6" s="28" t="s">
        <v>51</v>
      </c>
      <c r="B6" s="28"/>
      <c r="C6" s="28"/>
      <c r="D6" s="28"/>
      <c r="E6" s="28"/>
      <c r="F6" s="28"/>
      <c r="G6" s="28"/>
      <c r="H6" s="28"/>
      <c r="I6" s="28"/>
    </row>
    <row r="7" spans="1:9" x14ac:dyDescent="0.35">
      <c r="A7" s="28"/>
      <c r="B7" s="28"/>
      <c r="C7" s="28"/>
      <c r="D7" s="28"/>
      <c r="E7" s="28"/>
      <c r="F7" s="28"/>
      <c r="G7" s="28"/>
      <c r="H7" s="28"/>
      <c r="I7" s="28"/>
    </row>
    <row r="8" spans="1:9" x14ac:dyDescent="0.35">
      <c r="A8" s="28"/>
      <c r="B8" s="28"/>
      <c r="C8" s="28"/>
      <c r="D8" s="28"/>
      <c r="E8" s="28"/>
      <c r="F8" s="28"/>
      <c r="G8" s="28"/>
      <c r="H8" s="28"/>
      <c r="I8" s="28"/>
    </row>
    <row r="9" spans="1:9" x14ac:dyDescent="0.35">
      <c r="A9" s="28" t="s">
        <v>50</v>
      </c>
      <c r="B9" s="28"/>
      <c r="C9" s="28"/>
      <c r="D9" s="28"/>
      <c r="E9" s="28"/>
      <c r="F9" s="28"/>
      <c r="G9" s="28"/>
      <c r="H9" s="28"/>
      <c r="I9" s="28"/>
    </row>
    <row r="10" spans="1:9" x14ac:dyDescent="0.35">
      <c r="A10" s="28"/>
      <c r="B10" s="28"/>
      <c r="C10" s="28"/>
      <c r="D10" s="28"/>
      <c r="E10" s="28"/>
      <c r="F10" s="28"/>
      <c r="G10" s="28"/>
      <c r="H10" s="28"/>
      <c r="I10" s="28"/>
    </row>
    <row r="11" spans="1:9" x14ac:dyDescent="0.35">
      <c r="A11" s="28"/>
      <c r="B11" s="28"/>
      <c r="C11" s="28"/>
      <c r="D11" s="28"/>
      <c r="E11" s="28"/>
      <c r="F11" s="28"/>
      <c r="G11" s="28"/>
      <c r="H11" s="28"/>
      <c r="I11" s="28"/>
    </row>
    <row r="12" spans="1:9" x14ac:dyDescent="0.35">
      <c r="A12" s="28" t="s">
        <v>40</v>
      </c>
      <c r="B12" s="28"/>
      <c r="C12" s="28"/>
      <c r="D12" s="28"/>
      <c r="E12" s="28"/>
      <c r="F12" s="28"/>
      <c r="G12" s="28"/>
      <c r="H12" s="28"/>
      <c r="I12" s="28"/>
    </row>
    <row r="13" spans="1:9" x14ac:dyDescent="0.35">
      <c r="A13" s="28" t="s">
        <v>41</v>
      </c>
      <c r="B13" s="28"/>
      <c r="C13" s="28"/>
      <c r="D13" s="28"/>
      <c r="E13" s="28"/>
      <c r="F13" s="28"/>
      <c r="G13" s="28"/>
      <c r="H13" s="28"/>
      <c r="I13" s="28"/>
    </row>
    <row r="14" spans="1:9" x14ac:dyDescent="0.35">
      <c r="A14" s="28" t="s">
        <v>42</v>
      </c>
      <c r="B14" s="28"/>
      <c r="C14" s="28"/>
      <c r="D14" s="28"/>
      <c r="E14" s="28"/>
      <c r="F14" s="28"/>
      <c r="G14" s="28"/>
      <c r="H14" s="28"/>
      <c r="I14" s="28"/>
    </row>
    <row r="15" spans="1:9" x14ac:dyDescent="0.35">
      <c r="A15" s="28" t="s">
        <v>43</v>
      </c>
      <c r="B15" s="28"/>
      <c r="C15" s="28"/>
      <c r="D15" s="28"/>
      <c r="E15" s="28"/>
      <c r="F15" s="28"/>
      <c r="G15" s="28"/>
      <c r="H15" s="28"/>
      <c r="I15" s="28"/>
    </row>
    <row r="16" spans="1:9" x14ac:dyDescent="0.35">
      <c r="A16" s="28"/>
      <c r="B16" s="28"/>
      <c r="C16" s="28"/>
      <c r="D16" s="28"/>
      <c r="E16" s="28"/>
      <c r="F16" s="28"/>
      <c r="G16" s="28"/>
      <c r="H16" s="28"/>
      <c r="I16" s="28"/>
    </row>
    <row r="17" spans="1:9" x14ac:dyDescent="0.35">
      <c r="A17" s="28"/>
      <c r="B17" s="28"/>
      <c r="C17" s="28"/>
      <c r="D17" s="28"/>
      <c r="E17" s="28"/>
      <c r="F17" s="28"/>
      <c r="G17" s="28"/>
      <c r="H17" s="28"/>
      <c r="I17" s="28"/>
    </row>
    <row r="18" spans="1:9" x14ac:dyDescent="0.35">
      <c r="A18" s="28" t="s">
        <v>44</v>
      </c>
      <c r="B18" s="28"/>
      <c r="C18" s="28"/>
      <c r="D18" s="28"/>
      <c r="E18" s="28"/>
      <c r="F18" s="28"/>
      <c r="G18" s="28"/>
      <c r="H18" s="28"/>
      <c r="I18" s="28"/>
    </row>
    <row r="19" spans="1:9" x14ac:dyDescent="0.35">
      <c r="A19" s="28" t="s">
        <v>45</v>
      </c>
      <c r="B19" s="28"/>
      <c r="C19" s="28"/>
      <c r="D19" s="28"/>
      <c r="E19" s="28"/>
      <c r="F19" s="28"/>
      <c r="G19" s="28"/>
      <c r="H19" s="28"/>
      <c r="I19" s="28"/>
    </row>
    <row r="20" spans="1:9" x14ac:dyDescent="0.35">
      <c r="A20" s="28" t="s">
        <v>46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35">
      <c r="A21" s="28" t="s">
        <v>47</v>
      </c>
      <c r="B21" s="28"/>
      <c r="C21" s="28"/>
      <c r="D21" s="28"/>
      <c r="E21" s="28"/>
      <c r="F21" s="28"/>
      <c r="G21" s="28"/>
      <c r="H21" s="28"/>
      <c r="I21" s="28"/>
    </row>
    <row r="22" spans="1:9" x14ac:dyDescent="0.35">
      <c r="A22" s="28"/>
      <c r="B22" s="28"/>
      <c r="C22" s="28"/>
      <c r="D22" s="28"/>
      <c r="E22" s="28"/>
      <c r="F22" s="28"/>
      <c r="G22" s="28"/>
      <c r="H22" s="28"/>
      <c r="I22" s="28"/>
    </row>
    <row r="23" spans="1:9" x14ac:dyDescent="0.35">
      <c r="A23" s="28"/>
      <c r="B23" s="28"/>
      <c r="C23" s="28"/>
      <c r="D23" s="28"/>
      <c r="E23" s="28"/>
      <c r="F23" s="28"/>
      <c r="G23" s="28"/>
      <c r="H23" s="28"/>
      <c r="I23" s="28"/>
    </row>
    <row r="24" spans="1:9" x14ac:dyDescent="0.35">
      <c r="A24" s="28" t="s">
        <v>48</v>
      </c>
      <c r="B24" s="28"/>
      <c r="C24" s="28"/>
      <c r="D24" s="28"/>
      <c r="E24" s="28"/>
      <c r="F24" s="28"/>
      <c r="G24" s="28"/>
      <c r="H24" s="28"/>
      <c r="I24" s="28"/>
    </row>
    <row r="25" spans="1:9" x14ac:dyDescent="0.35">
      <c r="A25" s="28" t="s">
        <v>49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35">
      <c r="A26" s="28"/>
      <c r="B26" s="28"/>
      <c r="C26" s="28"/>
      <c r="D26" s="28"/>
      <c r="E26" s="28"/>
      <c r="F26" s="28"/>
      <c r="G26" s="28"/>
      <c r="H26" s="28"/>
      <c r="I26" s="28"/>
    </row>
    <row r="27" spans="1:9" x14ac:dyDescent="0.35">
      <c r="A27" s="28"/>
      <c r="B27" s="28"/>
      <c r="C27" s="28"/>
      <c r="D27" s="28"/>
      <c r="E27" s="28"/>
      <c r="F27" s="28"/>
      <c r="G27" s="28"/>
      <c r="H27" s="28"/>
      <c r="I27" s="28"/>
    </row>
    <row r="28" spans="1:9" x14ac:dyDescent="0.35">
      <c r="A28" s="28" t="s">
        <v>39</v>
      </c>
      <c r="B28" s="28"/>
      <c r="C28" s="28"/>
      <c r="D28" s="28"/>
      <c r="E28" s="28"/>
      <c r="F28" s="28"/>
      <c r="G28" s="28"/>
      <c r="H28" s="28"/>
      <c r="I28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486E-622B-47C9-B8B2-86D97A573B34}">
  <sheetPr>
    <tabColor rgb="FFFFFF00"/>
  </sheetPr>
  <dimension ref="A1:M14"/>
  <sheetViews>
    <sheetView workbookViewId="0">
      <selection activeCell="J28" sqref="J28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</row>
    <row r="2" spans="1:13" x14ac:dyDescent="0.35">
      <c r="A2" t="s">
        <v>78</v>
      </c>
      <c r="K2" t="s">
        <v>33</v>
      </c>
    </row>
    <row r="3" spans="1:13" x14ac:dyDescent="0.35">
      <c r="D3" s="43" t="s">
        <v>13</v>
      </c>
      <c r="E3" s="43"/>
      <c r="F3" s="43"/>
      <c r="G3" s="5"/>
      <c r="K3" t="s">
        <v>34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  <c r="J4" s="30" t="s">
        <v>81</v>
      </c>
      <c r="K4" s="30"/>
      <c r="L4" s="30"/>
      <c r="M4" s="30"/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/>
      <c r="E6" s="22">
        <v>0</v>
      </c>
      <c r="F6" s="12"/>
      <c r="G6" s="4">
        <f>D6+(E6/60)</f>
        <v>0</v>
      </c>
      <c r="H6">
        <f>G6*PI()/180</f>
        <v>0</v>
      </c>
    </row>
    <row r="7" spans="1:13" x14ac:dyDescent="0.35">
      <c r="C7" t="s">
        <v>2</v>
      </c>
      <c r="D7" s="1"/>
      <c r="E7" s="22">
        <v>0</v>
      </c>
      <c r="F7" s="3"/>
      <c r="G7" s="4">
        <f>D7+(E7/60)</f>
        <v>0</v>
      </c>
      <c r="H7">
        <f t="shared" ref="H7:H9" si="0">G7*PI()/180</f>
        <v>0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/>
      <c r="E8" s="22">
        <v>0</v>
      </c>
      <c r="F8" s="3"/>
      <c r="G8" s="4">
        <f>IF(F8=F7,D8+E8/60,-D8-E8/60)</f>
        <v>0</v>
      </c>
      <c r="H8">
        <f t="shared" si="0"/>
        <v>0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/>
      <c r="E9" s="22">
        <v>0</v>
      </c>
      <c r="F9" s="12"/>
      <c r="G9" s="4">
        <f t="shared" ref="G9" si="1">D9+(E9/60)</f>
        <v>0</v>
      </c>
      <c r="H9">
        <f t="shared" si="0"/>
        <v>0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90</v>
      </c>
      <c r="E12" s="19">
        <f>(G12-D12)*60</f>
        <v>0</v>
      </c>
      <c r="G12" s="4">
        <f>180/PI()*H12</f>
        <v>90</v>
      </c>
      <c r="H12" s="4">
        <f>ASIN((COS(H6)*COS(H7)*COS(H8))+(SIN(H7)*SIN(H8)))</f>
        <v>1.5707963267948966</v>
      </c>
    </row>
    <row r="13" spans="1:13" x14ac:dyDescent="0.35">
      <c r="D13" s="21" t="s">
        <v>9</v>
      </c>
      <c r="E13" s="13">
        <f>(H12-H9)*60*180/PI()</f>
        <v>5399.9999999999991</v>
      </c>
      <c r="F13" s="14" t="s">
        <v>12</v>
      </c>
      <c r="G13" s="15" t="str">
        <f>IF(H12&lt;D9,"Away","Towards")</f>
        <v>Towards</v>
      </c>
    </row>
    <row r="14" spans="1:13" x14ac:dyDescent="0.35">
      <c r="D14" s="21" t="s">
        <v>10</v>
      </c>
      <c r="E14" s="16">
        <f>180/PI()*H14</f>
        <v>90</v>
      </c>
      <c r="F14" s="14" t="s">
        <v>21</v>
      </c>
      <c r="G14" s="14" t="b">
        <v>1</v>
      </c>
      <c r="H14">
        <f>ACOS(((SIN(H8)-(SIN(H7)*SIN(H12)))/(COS(H7)*COS(H12))))</f>
        <v>1.5707963267948966</v>
      </c>
    </row>
  </sheetData>
  <mergeCells count="2">
    <mergeCell ref="D3:F3"/>
    <mergeCell ref="D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AC38-8FCA-4096-BEEB-351B9648258E}">
  <dimension ref="A1:M14"/>
  <sheetViews>
    <sheetView zoomScaleNormal="100" workbookViewId="0">
      <selection activeCell="U30" sqref="U30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185</v>
      </c>
    </row>
    <row r="2" spans="1:13" x14ac:dyDescent="0.35">
      <c r="A2" t="s">
        <v>78</v>
      </c>
      <c r="K2" t="s">
        <v>199</v>
      </c>
      <c r="L2" s="42">
        <v>45869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5.5405092592592596E-2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  <c r="J4" s="30" t="s">
        <v>81</v>
      </c>
      <c r="K4" s="30"/>
      <c r="L4" s="30"/>
      <c r="M4" s="30"/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337</v>
      </c>
      <c r="E6" s="22">
        <v>16.5</v>
      </c>
      <c r="F6" s="12"/>
      <c r="G6" s="4">
        <f>D6+(E6/60)</f>
        <v>337.27499999999998</v>
      </c>
      <c r="H6">
        <f>G6*PI()/180</f>
        <v>5.8865592346638742</v>
      </c>
    </row>
    <row r="7" spans="1:13" x14ac:dyDescent="0.35">
      <c r="C7" t="s">
        <v>2</v>
      </c>
      <c r="D7" s="1">
        <v>29</v>
      </c>
      <c r="E7" s="22">
        <v>25.9</v>
      </c>
      <c r="F7" s="3"/>
      <c r="G7" s="4">
        <f>D7+(E7/60)</f>
        <v>29.431666666666665</v>
      </c>
      <c r="H7">
        <f t="shared" ref="H7:H9" si="0">G7*PI()/180</f>
        <v>0.5136794876827977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-11</v>
      </c>
      <c r="E8" s="22">
        <v>11.4</v>
      </c>
      <c r="F8" s="3"/>
      <c r="G8" s="4">
        <f>IF(F8=F7,D8+E8/60,-D8-E8/60)</f>
        <v>-10.81</v>
      </c>
      <c r="H8">
        <f t="shared" si="0"/>
        <v>-0.18867009214058703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44</v>
      </c>
      <c r="E9" s="22">
        <v>7.2</v>
      </c>
      <c r="F9" s="12"/>
      <c r="G9" s="4">
        <f t="shared" ref="G9" si="1">D9+(E9/60)</f>
        <v>44.12</v>
      </c>
      <c r="H9">
        <f t="shared" si="0"/>
        <v>0.77003926597989825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44</v>
      </c>
      <c r="E12" s="19">
        <f>(G12-D12)*60</f>
        <v>10.799216924831114</v>
      </c>
      <c r="G12" s="4">
        <f>180/PI()*H12</f>
        <v>44.179986948747185</v>
      </c>
      <c r="H12" s="4">
        <f>ASIN((COS(H6)*COS(H7)*COS(H8))+(SIN(H7)*SIN(H8)))</f>
        <v>0.77108623574376167</v>
      </c>
    </row>
    <row r="13" spans="1:13" x14ac:dyDescent="0.35">
      <c r="D13" s="21" t="s">
        <v>9</v>
      </c>
      <c r="E13" s="13">
        <f>(H12-H9)*60*180/PI()</f>
        <v>3.5992169248309622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148.05466691278676</v>
      </c>
      <c r="F14" s="14" t="s">
        <v>21</v>
      </c>
      <c r="G14" s="14" t="b">
        <v>1</v>
      </c>
      <c r="H14">
        <f>ACOS(((SIN(H8)-(SIN(H7)*SIN(H12)))/(COS(H7)*COS(H12))))</f>
        <v>2.5840414105716372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FC07-3B5F-437C-B76B-D3811907B68E}">
  <dimension ref="A1:M14"/>
  <sheetViews>
    <sheetView zoomScale="50" zoomScaleNormal="50" workbookViewId="0">
      <selection activeCell="C20" sqref="C20:D20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192</v>
      </c>
    </row>
    <row r="2" spans="1:13" x14ac:dyDescent="0.35">
      <c r="A2" t="s">
        <v>78</v>
      </c>
      <c r="K2" t="s">
        <v>33</v>
      </c>
      <c r="L2" s="42">
        <v>45862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0.86163194444444446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  <c r="J4" s="30" t="s">
        <v>81</v>
      </c>
      <c r="K4" s="30"/>
      <c r="L4" s="30"/>
      <c r="M4" s="30"/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275</v>
      </c>
      <c r="E6" s="22">
        <v>39.1</v>
      </c>
      <c r="F6" s="12"/>
      <c r="G6" s="4">
        <f>D6+(E6/60)</f>
        <v>275.65166666666664</v>
      </c>
      <c r="H6">
        <f>G6*PI()/180</f>
        <v>4.8110291719432361</v>
      </c>
    </row>
    <row r="7" spans="1:13" x14ac:dyDescent="0.35">
      <c r="C7" t="s">
        <v>2</v>
      </c>
      <c r="D7" s="1">
        <v>28</v>
      </c>
      <c r="E7" s="22">
        <v>49.4</v>
      </c>
      <c r="F7" s="3"/>
      <c r="G7" s="4">
        <f>D7+(E7/60)</f>
        <v>28.823333333333334</v>
      </c>
      <c r="H7">
        <f t="shared" ref="H7:H9" si="0">G7*PI()/180</f>
        <v>0.50306206806649889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19</v>
      </c>
      <c r="E8" s="22">
        <v>40.200000000000003</v>
      </c>
      <c r="F8" s="3"/>
      <c r="G8" s="4">
        <f>IF(F8=F7,D8+E8/60,-D8-E8/60)</f>
        <v>19.670000000000002</v>
      </c>
      <c r="H8">
        <f t="shared" si="0"/>
        <v>0.34330626386728463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72</v>
      </c>
      <c r="E9" s="22">
        <v>1.4</v>
      </c>
      <c r="F9" s="12"/>
      <c r="G9" s="4">
        <f t="shared" ref="G9" si="1">D9+(E9/60)</f>
        <v>72.023333333333326</v>
      </c>
      <c r="H9">
        <f t="shared" si="0"/>
        <v>1.2570443049280491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14</v>
      </c>
      <c r="E12" s="19">
        <f>(G12-D12)*60</f>
        <v>5.678926845343355</v>
      </c>
      <c r="G12" s="4">
        <f>180/PI()*H12</f>
        <v>14.094648780755723</v>
      </c>
      <c r="H12" s="4">
        <f>ASIN((COS(H6)*COS(H7)*COS(H8))+(SIN(H7)*SIN(H8)))</f>
        <v>0.24599802813639174</v>
      </c>
    </row>
    <row r="13" spans="1:13" x14ac:dyDescent="0.35">
      <c r="D13" s="21" t="s">
        <v>9</v>
      </c>
      <c r="E13" s="13">
        <f>(H12-H9)*60*180/PI()</f>
        <v>-3475.7210731546561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75.051022573725717</v>
      </c>
      <c r="F14" s="14" t="s">
        <v>21</v>
      </c>
      <c r="G14" s="14" t="b">
        <v>1</v>
      </c>
      <c r="H14">
        <f>ACOS(((SIN(H8)-(SIN(H7)*SIN(H12)))/(COS(H7)*COS(H12))))</f>
        <v>1.3098874509001024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C3C1-EBB4-410A-9100-07EF0D2AF153}">
  <dimension ref="A1:M14"/>
  <sheetViews>
    <sheetView zoomScale="50" zoomScaleNormal="50" workbookViewId="0">
      <selection activeCell="C18" sqref="C18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185</v>
      </c>
    </row>
    <row r="2" spans="1:13" x14ac:dyDescent="0.35">
      <c r="A2" t="s">
        <v>78</v>
      </c>
      <c r="K2" t="s">
        <v>33</v>
      </c>
      <c r="L2" s="42">
        <v>45868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5.2233796296296299E-2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  <c r="J4" s="30" t="s">
        <v>81</v>
      </c>
      <c r="K4" s="30"/>
      <c r="L4" s="30"/>
      <c r="M4" s="30"/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336</v>
      </c>
      <c r="E6" s="22">
        <v>5</v>
      </c>
      <c r="F6" s="12"/>
      <c r="G6" s="4">
        <f>D6+(E6/60)</f>
        <v>336.08333333333331</v>
      </c>
      <c r="H6">
        <f>G6*PI()/180</f>
        <v>5.8657607277442754</v>
      </c>
    </row>
    <row r="7" spans="1:13" x14ac:dyDescent="0.35">
      <c r="C7" t="s">
        <v>2</v>
      </c>
      <c r="D7" s="1">
        <v>29</v>
      </c>
      <c r="E7" s="22">
        <v>26.4</v>
      </c>
      <c r="F7" s="3"/>
      <c r="G7" s="4">
        <f>D7+(E7/60)</f>
        <v>29.44</v>
      </c>
      <c r="H7">
        <f t="shared" ref="H7:H9" si="0">G7*PI()/180</f>
        <v>0.51382493178713062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-11</v>
      </c>
      <c r="E8" s="22">
        <v>10.5</v>
      </c>
      <c r="F8" s="3"/>
      <c r="G8" s="4">
        <f>IF(F8=F7,D8+E8/60,-D8-E8/60)</f>
        <v>-10.824999999999999</v>
      </c>
      <c r="H8">
        <f t="shared" si="0"/>
        <v>-0.18893189152838616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43</v>
      </c>
      <c r="E9" s="22">
        <v>42</v>
      </c>
      <c r="F9" s="12"/>
      <c r="G9" s="4">
        <f t="shared" ref="G9" si="1">D9+(E9/60)</f>
        <v>43.7</v>
      </c>
      <c r="H9">
        <f t="shared" si="0"/>
        <v>0.76270888312152207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43</v>
      </c>
      <c r="E12" s="19">
        <f>(G12-D12)*60</f>
        <v>35.990320830239142</v>
      </c>
      <c r="G12" s="4">
        <f>180/PI()*H12</f>
        <v>43.599838680503986</v>
      </c>
      <c r="H12" s="4">
        <f>ASIN((COS(H6)*COS(H7)*COS(H8))+(SIN(H7)*SIN(H8)))</f>
        <v>0.76096073831317457</v>
      </c>
    </row>
    <row r="13" spans="1:13" x14ac:dyDescent="0.35">
      <c r="D13" s="21" t="s">
        <v>9</v>
      </c>
      <c r="E13" s="13">
        <f>(H12-H9)*60*180/PI()</f>
        <v>-6.0096791697610987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146.64266288074774</v>
      </c>
      <c r="F14" s="14" t="s">
        <v>21</v>
      </c>
      <c r="G14" s="14" t="b">
        <v>1</v>
      </c>
      <c r="H14">
        <f>ACOS(((SIN(H8)-(SIN(H7)*SIN(H12)))/(COS(H7)*COS(H12))))</f>
        <v>2.5593972911611207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1A04-2AE4-4E49-8715-E1340E28D11A}">
  <dimension ref="A1:M14"/>
  <sheetViews>
    <sheetView zoomScale="50" zoomScaleNormal="50" workbookViewId="0">
      <selection activeCell="C18" sqref="C18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192</v>
      </c>
    </row>
    <row r="2" spans="1:13" x14ac:dyDescent="0.35">
      <c r="A2" t="s">
        <v>78</v>
      </c>
      <c r="K2" t="s">
        <v>33</v>
      </c>
      <c r="L2" s="42">
        <v>45861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0.77153935185185185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302</v>
      </c>
      <c r="E6" s="22">
        <v>28.9</v>
      </c>
      <c r="F6" s="12"/>
      <c r="G6" s="4">
        <f>D6+(E6/60)</f>
        <v>302.48166666666668</v>
      </c>
      <c r="H6">
        <f>G6*PI()/180</f>
        <v>5.2793010102533149</v>
      </c>
    </row>
    <row r="7" spans="1:13" x14ac:dyDescent="0.35">
      <c r="C7" t="s">
        <v>2</v>
      </c>
      <c r="D7" s="1">
        <v>26</v>
      </c>
      <c r="E7" s="22">
        <v>45.2</v>
      </c>
      <c r="F7" s="3"/>
      <c r="G7" s="4">
        <f>D7+(E7/60)</f>
        <v>26.753333333333334</v>
      </c>
      <c r="H7">
        <f t="shared" ref="H7:H9" si="0">G7*PI()/180</f>
        <v>0.46693375255021624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19</v>
      </c>
      <c r="E8" s="22">
        <v>54.6</v>
      </c>
      <c r="F8" s="3"/>
      <c r="G8" s="4">
        <f>IF(F8=F7,D8+E8/60,-D8-E8/60)</f>
        <v>19.91</v>
      </c>
      <c r="H8">
        <f t="shared" si="0"/>
        <v>0.34749505407207099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37</v>
      </c>
      <c r="E9" s="22">
        <v>6.8</v>
      </c>
      <c r="F9" s="12"/>
      <c r="G9" s="4">
        <f t="shared" ref="G9" si="1">D9+(E9/60)</f>
        <v>37.113333333333337</v>
      </c>
      <c r="H9">
        <f t="shared" si="0"/>
        <v>0.64774986305682891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37</v>
      </c>
      <c r="E12" s="19">
        <f>(G12-D12)*60</f>
        <v>10.170656917800756</v>
      </c>
      <c r="G12" s="4">
        <f>180/PI()*H12</f>
        <v>37.169510948630013</v>
      </c>
      <c r="H12" s="4">
        <f>ASIN((COS(H6)*COS(H7)*COS(H8))+(SIN(H7)*SIN(H8)))</f>
        <v>0.64873034740967461</v>
      </c>
    </row>
    <row r="13" spans="1:13" x14ac:dyDescent="0.35">
      <c r="D13" s="21" t="s">
        <v>9</v>
      </c>
      <c r="E13" s="13">
        <f>(H12-H9)*60*180/PI()</f>
        <v>3.3706569178004688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84.469675937016419</v>
      </c>
      <c r="F14" s="14" t="s">
        <v>21</v>
      </c>
      <c r="G14" s="14" t="b">
        <v>1</v>
      </c>
      <c r="H14">
        <f>ACOS(((SIN(H8)-(SIN(H7)*SIN(H12)))/(COS(H7)*COS(H12))))</f>
        <v>1.4742739631935629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F2A8-44E0-4C6C-9B18-9C4E68D3882D}">
  <dimension ref="A1"/>
  <sheetViews>
    <sheetView workbookViewId="0">
      <selection activeCell="K22" sqref="K22"/>
    </sheetView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7840-10AB-4AA7-89EC-D69294304750}">
  <dimension ref="A1:M14"/>
  <sheetViews>
    <sheetView workbookViewId="0">
      <selection activeCell="M9" sqref="M9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30</v>
      </c>
    </row>
    <row r="2" spans="1:13" x14ac:dyDescent="0.35">
      <c r="A2" t="s">
        <v>78</v>
      </c>
      <c r="K2" t="s">
        <v>33</v>
      </c>
      <c r="L2" t="s">
        <v>31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0.75637731481481485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30</v>
      </c>
      <c r="E6" s="22">
        <v>16</v>
      </c>
      <c r="F6" s="12"/>
      <c r="G6" s="4">
        <f>D6+(E6/60)</f>
        <v>30.266666666666666</v>
      </c>
      <c r="H6">
        <f>G6*PI()/180</f>
        <v>0.52825298693695033</v>
      </c>
    </row>
    <row r="7" spans="1:13" x14ac:dyDescent="0.35">
      <c r="C7" t="s">
        <v>2</v>
      </c>
      <c r="D7" s="1">
        <v>24</v>
      </c>
      <c r="E7" s="22">
        <v>15.09</v>
      </c>
      <c r="F7" s="3" t="s">
        <v>18</v>
      </c>
      <c r="G7" s="4">
        <f>D7+(E7/60)</f>
        <v>24.2515</v>
      </c>
      <c r="H7">
        <f t="shared" ref="H7:H9" si="0">G7*PI()/180</f>
        <v>0.42326852354740485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16</v>
      </c>
      <c r="E8" s="22">
        <v>38.9</v>
      </c>
      <c r="F8" s="3" t="s">
        <v>19</v>
      </c>
      <c r="G8" s="4">
        <f>IF(F8=F7,D8+E8/60,-D8-E8/60)</f>
        <v>-16.648333333333333</v>
      </c>
      <c r="H8">
        <f t="shared" si="0"/>
        <v>-0.29056823163618928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38</v>
      </c>
      <c r="E9" s="1">
        <v>55.2</v>
      </c>
      <c r="F9" s="12"/>
      <c r="G9" s="4">
        <f t="shared" ref="G9" si="1">D9+(E9/60)</f>
        <v>38.92</v>
      </c>
      <c r="H9">
        <f t="shared" si="0"/>
        <v>0.67928214487619309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39</v>
      </c>
      <c r="E12" s="19">
        <f>(G12-D12)*60</f>
        <v>33.142533027522774</v>
      </c>
      <c r="G12" s="4">
        <f>180/PI()*H12</f>
        <v>39.552375550458713</v>
      </c>
      <c r="H12" s="4">
        <f>ASIN((COS(H6)*COS(H7)*COS(H8))+(SIN(H7)*SIN(H8)))</f>
        <v>0.69031918034080908</v>
      </c>
    </row>
    <row r="13" spans="1:13" x14ac:dyDescent="0.35">
      <c r="D13" s="21" t="s">
        <v>9</v>
      </c>
      <c r="E13" s="13">
        <f>(H12-H9)*60*180/PI()</f>
        <v>37.942533027522458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141.22299853391738</v>
      </c>
      <c r="F14" s="14" t="s">
        <v>21</v>
      </c>
      <c r="G14" s="14" t="b">
        <v>1</v>
      </c>
      <c r="H14">
        <f>ACOS(((SIN(H8)-(SIN(H7)*SIN(H12)))/(COS(H7)*COS(H12))))</f>
        <v>2.4648063039559833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433F-5C56-4329-8EC9-8CEF98B6544B}">
  <dimension ref="A1:M14"/>
  <sheetViews>
    <sheetView workbookViewId="0">
      <selection activeCell="G14" sqref="G14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54296875" style="2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35</v>
      </c>
    </row>
    <row r="2" spans="1:13" x14ac:dyDescent="0.35">
      <c r="A2" t="s">
        <v>78</v>
      </c>
      <c r="K2" t="s">
        <v>33</v>
      </c>
      <c r="L2" t="s">
        <v>31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 t="s">
        <v>36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63</v>
      </c>
      <c r="E6" s="22">
        <v>27.7</v>
      </c>
      <c r="F6" s="12"/>
      <c r="G6" s="4">
        <f>D6+(E6/60)</f>
        <v>63.461666666666666</v>
      </c>
      <c r="H6">
        <f>G6*PI()/180</f>
        <v>1.1076150321364682</v>
      </c>
    </row>
    <row r="7" spans="1:13" x14ac:dyDescent="0.35">
      <c r="C7" t="s">
        <v>2</v>
      </c>
      <c r="D7" s="1">
        <v>24</v>
      </c>
      <c r="E7" s="22">
        <v>20.67</v>
      </c>
      <c r="F7" s="3" t="s">
        <v>18</v>
      </c>
      <c r="G7" s="4">
        <f>D7+(E7/60)</f>
        <v>24.3445</v>
      </c>
      <c r="H7">
        <f t="shared" ref="H7:H9" si="0">G7*PI()/180</f>
        <v>0.42489167975175951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5</v>
      </c>
      <c r="E8" s="22">
        <v>43.4</v>
      </c>
      <c r="F8" s="3" t="s">
        <v>18</v>
      </c>
      <c r="G8" s="4">
        <f>IF(F8=F7,D8+E8/60,-D8-E8/60)</f>
        <v>5.7233333333333336</v>
      </c>
      <c r="H8">
        <f t="shared" si="0"/>
        <v>9.9891010855808801E-2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22</v>
      </c>
      <c r="E9" s="22">
        <v>39.5</v>
      </c>
      <c r="F9" s="12"/>
      <c r="G9" s="4">
        <f t="shared" ref="G9" si="1">D9+(E9/60)</f>
        <v>22.658333333333335</v>
      </c>
      <c r="H9">
        <f t="shared" si="0"/>
        <v>0.39546251968104851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26</v>
      </c>
      <c r="E12" s="19">
        <f>(G12-D12)*60</f>
        <v>29.810385360252596</v>
      </c>
      <c r="G12" s="4">
        <f>180/PI()*H12</f>
        <v>26.49683975600421</v>
      </c>
      <c r="H12" s="4">
        <f>ASIN((COS(H6)*COS(H7)*COS(H8))+(SIN(H7)*SIN(H8)))</f>
        <v>0.4624570951156044</v>
      </c>
    </row>
    <row r="13" spans="1:13" x14ac:dyDescent="0.35">
      <c r="D13" s="21" t="s">
        <v>9</v>
      </c>
      <c r="E13" s="13">
        <f>(H12-H9)*60*180/PI()</f>
        <v>230.31038536025258</v>
      </c>
      <c r="F13" s="18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95.926284526200732</v>
      </c>
      <c r="F14" s="14" t="s">
        <v>29</v>
      </c>
      <c r="G14" s="14"/>
      <c r="H14">
        <f>ACOS(((SIN(H8)-(SIN(H7)*SIN(H12)))/(COS(H7)*COS(H12))))</f>
        <v>1.6742295041870916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sight log</vt:lpstr>
      <vt:lpstr>worksheet</vt:lpstr>
      <vt:lpstr>7</vt:lpstr>
      <vt:lpstr>6</vt:lpstr>
      <vt:lpstr>5</vt:lpstr>
      <vt:lpstr>4</vt:lpstr>
      <vt:lpstr>2024</vt:lpstr>
      <vt:lpstr>3</vt:lpstr>
      <vt:lpstr>2</vt:lpstr>
      <vt:lpstr>1</vt:lpstr>
      <vt:lpstr>2023</vt:lpstr>
      <vt:lpstr>track</vt:lpstr>
      <vt:lpstr>Sirus example</vt:lpstr>
      <vt:lpstr>HP15C</vt:lpstr>
      <vt:lpstr>test data</vt:lpstr>
      <vt:lpstr>GPL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Smith</dc:creator>
  <cp:lastModifiedBy>Craig Smith</cp:lastModifiedBy>
  <dcterms:created xsi:type="dcterms:W3CDTF">2023-11-28T17:55:17Z</dcterms:created>
  <dcterms:modified xsi:type="dcterms:W3CDTF">2025-08-14T19:58:38Z</dcterms:modified>
</cp:coreProperties>
</file>